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jessica\Desktop\Ade urjc\PRACTICAS AIDEN  2023\"/>
    </mc:Choice>
  </mc:AlternateContent>
  <xr:revisionPtr revIDLastSave="0" documentId="13_ncr:1_{1B490DBE-BB08-4BE8-B3EF-5A35690E18F1}" xr6:coauthVersionLast="47" xr6:coauthVersionMax="47" xr10:uidLastSave="{00000000-0000-0000-0000-000000000000}"/>
  <bookViews>
    <workbookView xWindow="105" yWindow="450" windowWidth="20385" windowHeight="10470" tabRatio="772" firstSheet="4" activeTab="9" xr2:uid="{00000000-000D-0000-FFFF-FFFF00000000}"/>
  </bookViews>
  <sheets>
    <sheet name="Resumen de exportación" sheetId="1" r:id="rId1"/>
    <sheet name="1. Previsiones" sheetId="2" r:id="rId2"/>
    <sheet name="2. KPI - Ventas" sheetId="3" r:id="rId3"/>
    <sheet name="3. Estructura de costes" sheetId="4" r:id="rId4"/>
    <sheet name="4. Recursos humanos" sheetId="5" r:id="rId5"/>
    <sheet name="5. PyG" sheetId="6" r:id="rId6"/>
    <sheet name="6. Flujos de caja" sheetId="7" r:id="rId7"/>
    <sheet name="7. Rentabilidad inversión" sheetId="8" r:id="rId8"/>
    <sheet name="8. Flujos de efectivo" sheetId="9" r:id="rId9"/>
    <sheet name="9. Porcentajes de la SC" sheetId="10" r:id="rId10"/>
    <sheet name="10. Costes" sheetId="11" r:id="rId11"/>
    <sheet name="11. Web Corporativa" sheetId="12" r:id="rId12"/>
    <sheet name="12. E-commerce" sheetId="13" r:id="rId13"/>
    <sheet name="13. AidenPay" sheetId="14" r:id="rId14"/>
    <sheet name="14. Social Packs" sheetId="15" r:id="rId15"/>
    <sheet name="15. Gráficos"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8" l="1"/>
  <c r="K27" i="5"/>
  <c r="K7" i="3"/>
  <c r="R31" i="3"/>
  <c r="AG31" i="3"/>
  <c r="C27" i="15"/>
  <c r="D27" i="15" s="1"/>
  <c r="C23" i="15"/>
  <c r="D22" i="15"/>
  <c r="E22" i="15" s="1"/>
  <c r="C22" i="15"/>
  <c r="F15" i="15"/>
  <c r="D15" i="15"/>
  <c r="F12" i="15"/>
  <c r="D12" i="15"/>
  <c r="E7" i="15"/>
  <c r="D7" i="15" s="1"/>
  <c r="E6" i="15"/>
  <c r="D6" i="15" s="1"/>
  <c r="E5" i="15"/>
  <c r="D5" i="15"/>
  <c r="C31" i="14"/>
  <c r="C30" i="14"/>
  <c r="C26" i="14"/>
  <c r="E7" i="14"/>
  <c r="D7" i="14"/>
  <c r="E6" i="14"/>
  <c r="D6" i="14" s="1"/>
  <c r="E5" i="14"/>
  <c r="D5" i="14" s="1"/>
  <c r="E7" i="13"/>
  <c r="D7" i="13"/>
  <c r="E6" i="13"/>
  <c r="D6" i="13"/>
  <c r="E5" i="13"/>
  <c r="D5" i="13" s="1"/>
  <c r="E9" i="12"/>
  <c r="D9" i="12" s="1"/>
  <c r="E8" i="12"/>
  <c r="D8" i="12"/>
  <c r="E7" i="12"/>
  <c r="D7" i="12"/>
  <c r="E6" i="12"/>
  <c r="D6" i="12" s="1"/>
  <c r="E5" i="12"/>
  <c r="D5" i="12" s="1"/>
  <c r="E20" i="11"/>
  <c r="D20" i="11"/>
  <c r="E19" i="11"/>
  <c r="D19" i="11"/>
  <c r="E18" i="11"/>
  <c r="D18" i="11" s="1"/>
  <c r="E17" i="11"/>
  <c r="D17" i="11" s="1"/>
  <c r="E16" i="11"/>
  <c r="D16" i="11"/>
  <c r="C9" i="10"/>
  <c r="C12" i="10" s="1"/>
  <c r="H37" i="8"/>
  <c r="H23" i="8"/>
  <c r="E27" i="7"/>
  <c r="D27" i="7"/>
  <c r="C27" i="7"/>
  <c r="E22" i="7"/>
  <c r="D22" i="7"/>
  <c r="C22" i="7"/>
  <c r="E18" i="7"/>
  <c r="D18" i="7"/>
  <c r="C18" i="7"/>
  <c r="E12" i="7"/>
  <c r="D12" i="7"/>
  <c r="C12" i="7"/>
  <c r="E9" i="7"/>
  <c r="D9" i="7"/>
  <c r="C9" i="7"/>
  <c r="AT53" i="6"/>
  <c r="AE53" i="6"/>
  <c r="P53" i="6"/>
  <c r="AT52" i="6"/>
  <c r="AE52" i="6"/>
  <c r="P52" i="6"/>
  <c r="AT48" i="6"/>
  <c r="E10" i="7" s="1"/>
  <c r="AE48" i="6"/>
  <c r="D10" i="7" s="1"/>
  <c r="P48" i="6"/>
  <c r="C10" i="7" s="1"/>
  <c r="AT42" i="6"/>
  <c r="AE42" i="6"/>
  <c r="P42" i="6"/>
  <c r="AT41" i="6"/>
  <c r="AE41" i="6"/>
  <c r="P41" i="6"/>
  <c r="AT40" i="6"/>
  <c r="AE40" i="6"/>
  <c r="P40" i="6"/>
  <c r="AT39" i="6"/>
  <c r="AE39" i="6"/>
  <c r="P39" i="6"/>
  <c r="AR38" i="6"/>
  <c r="AQ38" i="6"/>
  <c r="AP38" i="6"/>
  <c r="AO38" i="6"/>
  <c r="AN38" i="6"/>
  <c r="AM38" i="6"/>
  <c r="AL38" i="6"/>
  <c r="AK38" i="6"/>
  <c r="AJ38" i="6"/>
  <c r="AI38" i="6"/>
  <c r="AH38" i="6"/>
  <c r="AG38" i="6"/>
  <c r="AC38" i="6"/>
  <c r="AB38" i="6"/>
  <c r="AA38" i="6"/>
  <c r="Z38" i="6"/>
  <c r="Y38" i="6"/>
  <c r="X38" i="6"/>
  <c r="W38" i="6"/>
  <c r="V38" i="6"/>
  <c r="AE38" i="6" s="1"/>
  <c r="U38" i="6"/>
  <c r="T38" i="6"/>
  <c r="S38" i="6"/>
  <c r="R38" i="6"/>
  <c r="N38" i="6"/>
  <c r="M38" i="6"/>
  <c r="L38" i="6"/>
  <c r="K38" i="6"/>
  <c r="P38" i="6" s="1"/>
  <c r="AT37" i="6"/>
  <c r="AE37" i="6"/>
  <c r="P37" i="6"/>
  <c r="AT35" i="6"/>
  <c r="AE35" i="6"/>
  <c r="P35" i="6"/>
  <c r="AT34" i="6"/>
  <c r="AE34" i="6"/>
  <c r="P34" i="6"/>
  <c r="P33" i="6"/>
  <c r="AT32" i="6"/>
  <c r="AE32" i="6"/>
  <c r="P32" i="6"/>
  <c r="AR30" i="6"/>
  <c r="AQ30" i="6"/>
  <c r="AP30" i="6"/>
  <c r="AO30" i="6"/>
  <c r="AN30" i="6"/>
  <c r="AM30" i="6"/>
  <c r="AL30" i="6"/>
  <c r="AK30" i="6"/>
  <c r="AJ30" i="6"/>
  <c r="AI30" i="6"/>
  <c r="AT30" i="6" s="1"/>
  <c r="AH30" i="6"/>
  <c r="AG30" i="6"/>
  <c r="AC30" i="6"/>
  <c r="AB30" i="6"/>
  <c r="AA30" i="6"/>
  <c r="Z30" i="6"/>
  <c r="Y30" i="6"/>
  <c r="X30" i="6"/>
  <c r="W30" i="6"/>
  <c r="V30" i="6"/>
  <c r="U30" i="6"/>
  <c r="T30" i="6"/>
  <c r="S30" i="6"/>
  <c r="R30" i="6"/>
  <c r="P30" i="6"/>
  <c r="N30" i="6"/>
  <c r="M30" i="6"/>
  <c r="L30" i="6"/>
  <c r="K30" i="6"/>
  <c r="AT29" i="6"/>
  <c r="AE29" i="6"/>
  <c r="P29" i="6"/>
  <c r="AR28" i="6"/>
  <c r="AQ28" i="6"/>
  <c r="AP28" i="6"/>
  <c r="AO28" i="6"/>
  <c r="AN28" i="6"/>
  <c r="AM28" i="6"/>
  <c r="AL28" i="6"/>
  <c r="AK28" i="6"/>
  <c r="AJ28" i="6"/>
  <c r="AI28" i="6"/>
  <c r="AH28" i="6"/>
  <c r="AT28" i="6" s="1"/>
  <c r="AG28" i="6"/>
  <c r="AC28" i="6"/>
  <c r="AB28" i="6"/>
  <c r="AA28" i="6"/>
  <c r="Z28" i="6"/>
  <c r="Y28" i="6"/>
  <c r="X28" i="6"/>
  <c r="W28" i="6"/>
  <c r="V28" i="6"/>
  <c r="U28" i="6"/>
  <c r="T28" i="6"/>
  <c r="S28" i="6"/>
  <c r="R28" i="6"/>
  <c r="N28" i="6"/>
  <c r="M28" i="6"/>
  <c r="L28" i="6"/>
  <c r="K28" i="6"/>
  <c r="AR27" i="6"/>
  <c r="AQ27" i="6"/>
  <c r="AP27" i="6"/>
  <c r="AO27" i="6"/>
  <c r="AN27" i="6"/>
  <c r="AM27" i="6"/>
  <c r="AL27" i="6"/>
  <c r="AK27" i="6"/>
  <c r="AJ27" i="6"/>
  <c r="AI27" i="6"/>
  <c r="AH27" i="6"/>
  <c r="AG27" i="6"/>
  <c r="AT27" i="6" s="1"/>
  <c r="AC27" i="6"/>
  <c r="AB27" i="6"/>
  <c r="AA27" i="6"/>
  <c r="Z27" i="6"/>
  <c r="Y27" i="6"/>
  <c r="X27" i="6"/>
  <c r="W27" i="6"/>
  <c r="V27" i="6"/>
  <c r="U27" i="6"/>
  <c r="T27" i="6"/>
  <c r="S27" i="6"/>
  <c r="R27" i="6"/>
  <c r="P27" i="6"/>
  <c r="N27" i="6"/>
  <c r="M27" i="6"/>
  <c r="L27" i="6"/>
  <c r="K27" i="6"/>
  <c r="AR26" i="6"/>
  <c r="AQ26" i="6"/>
  <c r="AP26" i="6"/>
  <c r="AO26" i="6"/>
  <c r="AN26" i="6"/>
  <c r="AM26" i="6"/>
  <c r="AL26" i="6"/>
  <c r="AK26" i="6"/>
  <c r="AJ26" i="6"/>
  <c r="AI26" i="6"/>
  <c r="AH26" i="6"/>
  <c r="AT26" i="6" s="1"/>
  <c r="AG26" i="6"/>
  <c r="AC26" i="6"/>
  <c r="AB26" i="6"/>
  <c r="AA26" i="6"/>
  <c r="Z26" i="6"/>
  <c r="Y26" i="6"/>
  <c r="X26" i="6"/>
  <c r="W26" i="6"/>
  <c r="V26" i="6"/>
  <c r="U26" i="6"/>
  <c r="T26" i="6"/>
  <c r="S26" i="6"/>
  <c r="R26" i="6"/>
  <c r="AE26" i="6" s="1"/>
  <c r="N26" i="6"/>
  <c r="P26" i="6" s="1"/>
  <c r="M26" i="6"/>
  <c r="L26" i="6"/>
  <c r="K26" i="6"/>
  <c r="AT24" i="6"/>
  <c r="AE24" i="6"/>
  <c r="P24" i="6"/>
  <c r="AR79" i="5"/>
  <c r="AQ79" i="5"/>
  <c r="AP79" i="5"/>
  <c r="AO79" i="5"/>
  <c r="AN79" i="5"/>
  <c r="AM79" i="5"/>
  <c r="AL79" i="5"/>
  <c r="AK79" i="5"/>
  <c r="AJ79" i="5"/>
  <c r="AI79" i="5"/>
  <c r="AH79" i="5"/>
  <c r="AG79" i="5"/>
  <c r="AT79" i="5" s="1"/>
  <c r="AC79" i="5"/>
  <c r="AB79" i="5"/>
  <c r="AA79" i="5"/>
  <c r="Z79" i="5"/>
  <c r="Y79" i="5"/>
  <c r="X79" i="5"/>
  <c r="W79" i="5"/>
  <c r="V79" i="5"/>
  <c r="U79" i="5"/>
  <c r="T79" i="5"/>
  <c r="AE79" i="5" s="1"/>
  <c r="S79" i="5"/>
  <c r="R79" i="5"/>
  <c r="N79" i="5"/>
  <c r="M79" i="5"/>
  <c r="L79" i="5"/>
  <c r="K79" i="5"/>
  <c r="P79" i="5" s="1"/>
  <c r="AR75" i="5"/>
  <c r="AQ75" i="5"/>
  <c r="AP75" i="5"/>
  <c r="AP72" i="5" s="1"/>
  <c r="AO75" i="5"/>
  <c r="AN75" i="5"/>
  <c r="AM75" i="5"/>
  <c r="AL75" i="5"/>
  <c r="AK75" i="5"/>
  <c r="AJ75" i="5"/>
  <c r="AI75" i="5"/>
  <c r="AH75" i="5"/>
  <c r="AT75" i="5" s="1"/>
  <c r="G15" i="4" s="1"/>
  <c r="AG75" i="5"/>
  <c r="AC75" i="5"/>
  <c r="AB75" i="5"/>
  <c r="AA75" i="5"/>
  <c r="Z75" i="5"/>
  <c r="Y75" i="5"/>
  <c r="X75" i="5"/>
  <c r="X72" i="5" s="1"/>
  <c r="W75" i="5"/>
  <c r="V75" i="5"/>
  <c r="U75" i="5"/>
  <c r="T75" i="5"/>
  <c r="S75" i="5"/>
  <c r="AE75" i="5" s="1"/>
  <c r="E15" i="4" s="1"/>
  <c r="R75" i="5"/>
  <c r="N75" i="5"/>
  <c r="N72" i="5" s="1"/>
  <c r="M75" i="5"/>
  <c r="L75" i="5"/>
  <c r="K75" i="5"/>
  <c r="P75" i="5" s="1"/>
  <c r="C15" i="4" s="1"/>
  <c r="AR74" i="5"/>
  <c r="AQ74" i="5"/>
  <c r="AP74" i="5"/>
  <c r="AO74" i="5"/>
  <c r="AO72" i="5" s="1"/>
  <c r="AN74" i="5"/>
  <c r="AM74" i="5"/>
  <c r="AM72" i="5" s="1"/>
  <c r="AL74" i="5"/>
  <c r="AK74" i="5"/>
  <c r="AJ74" i="5"/>
  <c r="AI74" i="5"/>
  <c r="AH74" i="5"/>
  <c r="AG74" i="5"/>
  <c r="AT74" i="5" s="1"/>
  <c r="G14" i="4" s="1"/>
  <c r="AC74" i="5"/>
  <c r="AC72" i="5" s="1"/>
  <c r="AB74" i="5"/>
  <c r="AA74" i="5"/>
  <c r="Z74" i="5"/>
  <c r="Y74" i="5"/>
  <c r="X74" i="5"/>
  <c r="W74" i="5"/>
  <c r="W72" i="5" s="1"/>
  <c r="V74" i="5"/>
  <c r="U74" i="5"/>
  <c r="U72" i="5" s="1"/>
  <c r="T74" i="5"/>
  <c r="S74" i="5"/>
  <c r="R74" i="5"/>
  <c r="AE74" i="5" s="1"/>
  <c r="E14" i="4" s="1"/>
  <c r="N74" i="5"/>
  <c r="M74" i="5"/>
  <c r="M72" i="5" s="1"/>
  <c r="L74" i="5"/>
  <c r="K74" i="5"/>
  <c r="K72" i="5" s="1"/>
  <c r="P72" i="5" s="1"/>
  <c r="AR72" i="5"/>
  <c r="AQ72" i="5"/>
  <c r="AN72" i="5"/>
  <c r="AL72" i="5"/>
  <c r="AK72" i="5"/>
  <c r="AJ72" i="5"/>
  <c r="AI72" i="5"/>
  <c r="AB72" i="5"/>
  <c r="AA72" i="5"/>
  <c r="Z72" i="5"/>
  <c r="Y72" i="5"/>
  <c r="V72" i="5"/>
  <c r="T72" i="5"/>
  <c r="S72" i="5"/>
  <c r="R72" i="5"/>
  <c r="AE72" i="5" s="1"/>
  <c r="L72" i="5"/>
  <c r="AR70" i="5"/>
  <c r="AQ70" i="5"/>
  <c r="AP70" i="5"/>
  <c r="AO70" i="5"/>
  <c r="AN70" i="5"/>
  <c r="AM70" i="5"/>
  <c r="AL70" i="5"/>
  <c r="AK70" i="5"/>
  <c r="AJ70" i="5"/>
  <c r="AI70" i="5"/>
  <c r="AH70" i="5"/>
  <c r="AT70" i="5" s="1"/>
  <c r="G13" i="4" s="1"/>
  <c r="AG70" i="5"/>
  <c r="AC70" i="5"/>
  <c r="AB70" i="5"/>
  <c r="AA70" i="5"/>
  <c r="Z70" i="5"/>
  <c r="Y70" i="5"/>
  <c r="X70" i="5"/>
  <c r="W70" i="5"/>
  <c r="V70" i="5"/>
  <c r="U70" i="5"/>
  <c r="T70" i="5"/>
  <c r="S70" i="5"/>
  <c r="R70" i="5"/>
  <c r="AE70" i="5" s="1"/>
  <c r="E13" i="4" s="1"/>
  <c r="N70" i="5"/>
  <c r="M70" i="5"/>
  <c r="L70" i="5"/>
  <c r="K70" i="5"/>
  <c r="P70" i="5" s="1"/>
  <c r="C13" i="4" s="1"/>
  <c r="AR69" i="5"/>
  <c r="AQ69" i="5"/>
  <c r="AP69" i="5"/>
  <c r="AO69" i="5"/>
  <c r="AN69" i="5"/>
  <c r="AM69" i="5"/>
  <c r="AL69" i="5"/>
  <c r="AL66" i="5" s="1"/>
  <c r="AK69" i="5"/>
  <c r="AJ69" i="5"/>
  <c r="AI69" i="5"/>
  <c r="AH69" i="5"/>
  <c r="AG69" i="5"/>
  <c r="AT69" i="5" s="1"/>
  <c r="G12" i="4" s="1"/>
  <c r="AC69" i="5"/>
  <c r="AB69" i="5"/>
  <c r="AB66" i="5" s="1"/>
  <c r="AA69" i="5"/>
  <c r="Z69" i="5"/>
  <c r="Y69" i="5"/>
  <c r="X69" i="5"/>
  <c r="W69" i="5"/>
  <c r="V69" i="5"/>
  <c r="U69" i="5"/>
  <c r="T69" i="5"/>
  <c r="T66" i="5" s="1"/>
  <c r="S69" i="5"/>
  <c r="R69" i="5"/>
  <c r="AE69" i="5" s="1"/>
  <c r="E12" i="4" s="1"/>
  <c r="N69" i="5"/>
  <c r="M69" i="5"/>
  <c r="P69" i="5" s="1"/>
  <c r="C12" i="4" s="1"/>
  <c r="L69" i="5"/>
  <c r="K69" i="5"/>
  <c r="AR68" i="5"/>
  <c r="AQ68" i="5"/>
  <c r="AQ66" i="5" s="1"/>
  <c r="AP68" i="5"/>
  <c r="AO68" i="5"/>
  <c r="AN68" i="5"/>
  <c r="AM68" i="5"/>
  <c r="AL68" i="5"/>
  <c r="AK68" i="5"/>
  <c r="AK66" i="5" s="1"/>
  <c r="AJ68" i="5"/>
  <c r="AI68" i="5"/>
  <c r="AI66" i="5" s="1"/>
  <c r="AH68" i="5"/>
  <c r="AG68" i="5"/>
  <c r="AT68" i="5" s="1"/>
  <c r="G11" i="4" s="1"/>
  <c r="AC68" i="5"/>
  <c r="AB68" i="5"/>
  <c r="AA68" i="5"/>
  <c r="AA66" i="5" s="1"/>
  <c r="Z68" i="5"/>
  <c r="Y68" i="5"/>
  <c r="Y66" i="5" s="1"/>
  <c r="X68" i="5"/>
  <c r="W68" i="5"/>
  <c r="V68" i="5"/>
  <c r="V66" i="5" s="1"/>
  <c r="U68" i="5"/>
  <c r="T68" i="5"/>
  <c r="S68" i="5"/>
  <c r="S66" i="5" s="1"/>
  <c r="R68" i="5"/>
  <c r="N68" i="5"/>
  <c r="M68" i="5"/>
  <c r="L68" i="5"/>
  <c r="P68" i="5" s="1"/>
  <c r="C11" i="4" s="1"/>
  <c r="K68" i="5"/>
  <c r="AR66" i="5"/>
  <c r="AP66" i="5"/>
  <c r="AO66" i="5"/>
  <c r="AN66" i="5"/>
  <c r="AM66" i="5"/>
  <c r="AJ66" i="5"/>
  <c r="AH66" i="5"/>
  <c r="AG66" i="5"/>
  <c r="AC66" i="5"/>
  <c r="Z66" i="5"/>
  <c r="X66" i="5"/>
  <c r="W66" i="5"/>
  <c r="U66" i="5"/>
  <c r="R66" i="5"/>
  <c r="N66" i="5"/>
  <c r="M66" i="5"/>
  <c r="K66" i="5"/>
  <c r="AR64" i="5"/>
  <c r="AQ64" i="5"/>
  <c r="AP64" i="5"/>
  <c r="AO64" i="5"/>
  <c r="AN64" i="5"/>
  <c r="AM64" i="5"/>
  <c r="AL64" i="5"/>
  <c r="AK64" i="5"/>
  <c r="AJ64" i="5"/>
  <c r="AI64" i="5"/>
  <c r="AH64" i="5"/>
  <c r="AG64" i="5"/>
  <c r="AT64" i="5" s="1"/>
  <c r="G10" i="4" s="1"/>
  <c r="AC64" i="5"/>
  <c r="AB64" i="5"/>
  <c r="AA64" i="5"/>
  <c r="Z64" i="5"/>
  <c r="Y64" i="5"/>
  <c r="X64" i="5"/>
  <c r="W64" i="5"/>
  <c r="V64" i="5"/>
  <c r="U64" i="5"/>
  <c r="T64" i="5"/>
  <c r="AE64" i="5" s="1"/>
  <c r="E10" i="4" s="1"/>
  <c r="S64" i="5"/>
  <c r="R64" i="5"/>
  <c r="N64" i="5"/>
  <c r="M64" i="5"/>
  <c r="L64" i="5"/>
  <c r="K64" i="5"/>
  <c r="P64" i="5" s="1"/>
  <c r="C10" i="4" s="1"/>
  <c r="AR63" i="5"/>
  <c r="AQ63" i="5"/>
  <c r="AP63" i="5"/>
  <c r="AP60" i="5" s="1"/>
  <c r="AP23" i="6" s="1"/>
  <c r="AP44" i="6" s="1"/>
  <c r="AO63" i="5"/>
  <c r="AN63" i="5"/>
  <c r="AM63" i="5"/>
  <c r="AL63" i="5"/>
  <c r="AK63" i="5"/>
  <c r="AT63" i="5" s="1"/>
  <c r="G9" i="4" s="1"/>
  <c r="AJ63" i="5"/>
  <c r="AI63" i="5"/>
  <c r="AH63" i="5"/>
  <c r="AH60" i="5" s="1"/>
  <c r="AG63" i="5"/>
  <c r="AC63" i="5"/>
  <c r="AB63" i="5"/>
  <c r="AA63" i="5"/>
  <c r="Z63" i="5"/>
  <c r="Y63" i="5"/>
  <c r="X63" i="5"/>
  <c r="X60" i="5" s="1"/>
  <c r="W63" i="5"/>
  <c r="V63" i="5"/>
  <c r="U63" i="5"/>
  <c r="T63" i="5"/>
  <c r="S63" i="5"/>
  <c r="AE63" i="5" s="1"/>
  <c r="E9" i="4" s="1"/>
  <c r="R63" i="5"/>
  <c r="N63" i="5"/>
  <c r="N60" i="5" s="1"/>
  <c r="N23" i="6" s="1"/>
  <c r="N44" i="6" s="1"/>
  <c r="M63" i="5"/>
  <c r="L63" i="5"/>
  <c r="K63" i="5"/>
  <c r="P63" i="5" s="1"/>
  <c r="C9" i="4" s="1"/>
  <c r="AR62" i="5"/>
  <c r="AR60" i="5" s="1"/>
  <c r="AR23" i="6" s="1"/>
  <c r="AR44" i="6" s="1"/>
  <c r="AQ62" i="5"/>
  <c r="AP62" i="5"/>
  <c r="AO62" i="5"/>
  <c r="AO60" i="5" s="1"/>
  <c r="AO23" i="6" s="1"/>
  <c r="AO44" i="6" s="1"/>
  <c r="AN62" i="5"/>
  <c r="AM62" i="5"/>
  <c r="AM60" i="5" s="1"/>
  <c r="AL62" i="5"/>
  <c r="AK62" i="5"/>
  <c r="AJ62" i="5"/>
  <c r="AJ60" i="5" s="1"/>
  <c r="AJ23" i="6" s="1"/>
  <c r="AJ44" i="6" s="1"/>
  <c r="AI62" i="5"/>
  <c r="AH62" i="5"/>
  <c r="AG62" i="5"/>
  <c r="AT62" i="5" s="1"/>
  <c r="G8" i="4" s="1"/>
  <c r="AC62" i="5"/>
  <c r="AC60" i="5" s="1"/>
  <c r="AC23" i="6" s="1"/>
  <c r="AC44" i="6" s="1"/>
  <c r="AB62" i="5"/>
  <c r="AA62" i="5"/>
  <c r="Z62" i="5"/>
  <c r="Z60" i="5" s="1"/>
  <c r="Z23" i="6" s="1"/>
  <c r="Z44" i="6" s="1"/>
  <c r="Y62" i="5"/>
  <c r="X62" i="5"/>
  <c r="W62" i="5"/>
  <c r="W60" i="5" s="1"/>
  <c r="W23" i="6" s="1"/>
  <c r="W44" i="6" s="1"/>
  <c r="V62" i="5"/>
  <c r="U62" i="5"/>
  <c r="U60" i="5" s="1"/>
  <c r="U23" i="6" s="1"/>
  <c r="U44" i="6" s="1"/>
  <c r="T62" i="5"/>
  <c r="S62" i="5"/>
  <c r="R62" i="5"/>
  <c r="AE62" i="5" s="1"/>
  <c r="E8" i="4" s="1"/>
  <c r="N62" i="5"/>
  <c r="M62" i="5"/>
  <c r="M60" i="5" s="1"/>
  <c r="M23" i="6" s="1"/>
  <c r="M44" i="6" s="1"/>
  <c r="L62" i="5"/>
  <c r="K62" i="5"/>
  <c r="K60" i="5" s="1"/>
  <c r="AQ60" i="5"/>
  <c r="AQ23" i="6" s="1"/>
  <c r="AQ44" i="6" s="1"/>
  <c r="AN60" i="5"/>
  <c r="AN23" i="6" s="1"/>
  <c r="AN44" i="6" s="1"/>
  <c r="AL60" i="5"/>
  <c r="AL23" i="6" s="1"/>
  <c r="AL44" i="6" s="1"/>
  <c r="AK60" i="5"/>
  <c r="AK23" i="6" s="1"/>
  <c r="AK44" i="6" s="1"/>
  <c r="AI60" i="5"/>
  <c r="AI23" i="6" s="1"/>
  <c r="AI44" i="6" s="1"/>
  <c r="AB60" i="5"/>
  <c r="AB23" i="6" s="1"/>
  <c r="AB44" i="6" s="1"/>
  <c r="AA60" i="5"/>
  <c r="AA23" i="6" s="1"/>
  <c r="AA44" i="6" s="1"/>
  <c r="Y60" i="5"/>
  <c r="Y23" i="6" s="1"/>
  <c r="Y44" i="6" s="1"/>
  <c r="V60" i="5"/>
  <c r="T60" i="5"/>
  <c r="S60" i="5"/>
  <c r="L60" i="5"/>
  <c r="AR27" i="5"/>
  <c r="AQ27" i="5"/>
  <c r="AP27" i="5"/>
  <c r="AO27" i="5"/>
  <c r="AN27" i="5"/>
  <c r="AM27" i="5"/>
  <c r="AL27" i="5"/>
  <c r="AK27" i="5"/>
  <c r="AJ27" i="5"/>
  <c r="AI27" i="5"/>
  <c r="AH27" i="5"/>
  <c r="AG27" i="5"/>
  <c r="AC27" i="5"/>
  <c r="AB27" i="5"/>
  <c r="AA27" i="5"/>
  <c r="Z27" i="5"/>
  <c r="Y27" i="5"/>
  <c r="X27" i="5"/>
  <c r="W27" i="5"/>
  <c r="V27" i="5"/>
  <c r="U27" i="5"/>
  <c r="T27" i="5"/>
  <c r="S27" i="5"/>
  <c r="R27" i="5"/>
  <c r="N27" i="5"/>
  <c r="M27" i="5"/>
  <c r="L27" i="5"/>
  <c r="AR20" i="5"/>
  <c r="AQ20" i="5"/>
  <c r="AP20" i="5"/>
  <c r="AO20" i="5"/>
  <c r="AN20" i="5"/>
  <c r="AM20" i="5"/>
  <c r="AL20" i="5"/>
  <c r="AK20" i="5"/>
  <c r="AJ20" i="5"/>
  <c r="AI20" i="5"/>
  <c r="AH20" i="5"/>
  <c r="AG20" i="5"/>
  <c r="AC20" i="5"/>
  <c r="AB20" i="5"/>
  <c r="AA20" i="5"/>
  <c r="Z20" i="5"/>
  <c r="Y20" i="5"/>
  <c r="X20" i="5"/>
  <c r="W20" i="5"/>
  <c r="V20" i="5"/>
  <c r="U20" i="5"/>
  <c r="T20" i="5"/>
  <c r="S20" i="5"/>
  <c r="R20" i="5"/>
  <c r="N20" i="5"/>
  <c r="M20" i="5"/>
  <c r="L20" i="5"/>
  <c r="K20" i="5"/>
  <c r="AR12" i="5"/>
  <c r="AQ12" i="5"/>
  <c r="AP12" i="5"/>
  <c r="AO12" i="5"/>
  <c r="AN12" i="5"/>
  <c r="AM12" i="5"/>
  <c r="AL12" i="5"/>
  <c r="AK12" i="5"/>
  <c r="AJ12" i="5"/>
  <c r="AI12" i="5"/>
  <c r="AH12" i="5"/>
  <c r="AG12" i="5"/>
  <c r="AC12" i="5"/>
  <c r="AB12" i="5"/>
  <c r="AA12" i="5"/>
  <c r="Z12" i="5"/>
  <c r="Y12" i="5"/>
  <c r="X12" i="5"/>
  <c r="W12" i="5"/>
  <c r="V12" i="5"/>
  <c r="U12" i="5"/>
  <c r="T12" i="5"/>
  <c r="S12" i="5"/>
  <c r="R12" i="5"/>
  <c r="N12" i="5"/>
  <c r="M12" i="5"/>
  <c r="L12" i="5"/>
  <c r="K12" i="5"/>
  <c r="C27" i="4"/>
  <c r="D22" i="4" s="1"/>
  <c r="G25" i="4"/>
  <c r="E25" i="4"/>
  <c r="C25" i="4"/>
  <c r="B25" i="4"/>
  <c r="G24" i="4"/>
  <c r="E24" i="4"/>
  <c r="F24" i="4" s="1"/>
  <c r="C24" i="4"/>
  <c r="D24" i="4" s="1"/>
  <c r="B24" i="4"/>
  <c r="G23" i="4"/>
  <c r="E23" i="4"/>
  <c r="C23" i="4"/>
  <c r="B23" i="4"/>
  <c r="G22" i="4"/>
  <c r="H22" i="4" s="1"/>
  <c r="E22" i="4"/>
  <c r="C22" i="4"/>
  <c r="B22" i="4"/>
  <c r="G21" i="4"/>
  <c r="G27" i="4" s="1"/>
  <c r="E21" i="4"/>
  <c r="E27" i="4" s="1"/>
  <c r="C21" i="4"/>
  <c r="D21" i="4" s="1"/>
  <c r="B21" i="4"/>
  <c r="B15" i="4"/>
  <c r="B14" i="4"/>
  <c r="B13" i="4"/>
  <c r="B12" i="4"/>
  <c r="B11" i="4"/>
  <c r="B10" i="4"/>
  <c r="B9" i="4"/>
  <c r="B8" i="4"/>
  <c r="AR65" i="3"/>
  <c r="AQ65" i="3"/>
  <c r="AP65" i="3"/>
  <c r="AO65" i="3"/>
  <c r="AN65" i="3"/>
  <c r="AM65" i="3"/>
  <c r="AL65" i="3"/>
  <c r="AK65" i="3"/>
  <c r="AJ65" i="3"/>
  <c r="AI65" i="3"/>
  <c r="AH65" i="3"/>
  <c r="AG65" i="3"/>
  <c r="AC65" i="3"/>
  <c r="AB65" i="3"/>
  <c r="AA65" i="3"/>
  <c r="Z65" i="3"/>
  <c r="Y65" i="3"/>
  <c r="X65" i="3"/>
  <c r="W65" i="3"/>
  <c r="V65" i="3"/>
  <c r="U65" i="3"/>
  <c r="T65" i="3"/>
  <c r="S65" i="3"/>
  <c r="R65" i="3"/>
  <c r="N65" i="3"/>
  <c r="M65" i="3"/>
  <c r="L65" i="3"/>
  <c r="K65" i="3"/>
  <c r="AR64" i="3"/>
  <c r="AQ64" i="3"/>
  <c r="AP64" i="3"/>
  <c r="AO64" i="3"/>
  <c r="AN64" i="3"/>
  <c r="AM64" i="3"/>
  <c r="AL64" i="3"/>
  <c r="AK64" i="3"/>
  <c r="AJ64" i="3"/>
  <c r="AI64" i="3"/>
  <c r="AH64" i="3"/>
  <c r="AG64" i="3"/>
  <c r="AC64" i="3"/>
  <c r="AB64" i="3"/>
  <c r="AA64" i="3"/>
  <c r="Z64" i="3"/>
  <c r="Y64" i="3"/>
  <c r="X64" i="3"/>
  <c r="W64" i="3"/>
  <c r="V64" i="3"/>
  <c r="U64" i="3"/>
  <c r="T64" i="3"/>
  <c r="S64" i="3"/>
  <c r="R64" i="3"/>
  <c r="N64" i="3"/>
  <c r="M64" i="3"/>
  <c r="L64" i="3"/>
  <c r="K64" i="3"/>
  <c r="P64" i="3" s="1"/>
  <c r="AR63" i="3"/>
  <c r="AQ63" i="3"/>
  <c r="AP63" i="3"/>
  <c r="AP69" i="2" s="1"/>
  <c r="AO63" i="3"/>
  <c r="AN63" i="3"/>
  <c r="AM63" i="3"/>
  <c r="AL63" i="3"/>
  <c r="AK63" i="3"/>
  <c r="AK69" i="2" s="1"/>
  <c r="AJ63" i="3"/>
  <c r="AI63" i="3"/>
  <c r="AH63" i="3"/>
  <c r="AH69" i="2" s="1"/>
  <c r="AH128" i="2" s="1"/>
  <c r="AG63" i="3"/>
  <c r="AC63" i="3"/>
  <c r="AB63" i="3"/>
  <c r="AA63" i="3"/>
  <c r="Z63" i="3"/>
  <c r="Z69" i="2" s="1"/>
  <c r="Y63" i="3"/>
  <c r="X63" i="3"/>
  <c r="W63" i="3"/>
  <c r="W69" i="2" s="1"/>
  <c r="W128" i="2" s="1"/>
  <c r="V63" i="3"/>
  <c r="U63" i="3"/>
  <c r="T63" i="3"/>
  <c r="S63" i="3"/>
  <c r="R63" i="3"/>
  <c r="R69" i="2" s="1"/>
  <c r="N63" i="3"/>
  <c r="M63" i="3"/>
  <c r="L63" i="3"/>
  <c r="L69" i="2" s="1"/>
  <c r="L128" i="2" s="1"/>
  <c r="K63" i="3"/>
  <c r="K69" i="2" s="1"/>
  <c r="K128" i="2" s="1"/>
  <c r="AR59" i="3"/>
  <c r="AQ59" i="3"/>
  <c r="AP59" i="3"/>
  <c r="AO59" i="3"/>
  <c r="AO63" i="2" s="1"/>
  <c r="AO122" i="2" s="1"/>
  <c r="AN59" i="3"/>
  <c r="AM59" i="3"/>
  <c r="AL59" i="3"/>
  <c r="AL63" i="2" s="1"/>
  <c r="AL122" i="2" s="1"/>
  <c r="AK59" i="3"/>
  <c r="AJ59" i="3"/>
  <c r="AI59" i="3"/>
  <c r="AH59" i="3"/>
  <c r="AG59" i="3"/>
  <c r="AG63" i="2" s="1"/>
  <c r="AG122" i="2" s="1"/>
  <c r="AC59" i="3"/>
  <c r="AB59" i="3"/>
  <c r="AA59" i="3"/>
  <c r="AA63" i="2" s="1"/>
  <c r="AA122" i="2" s="1"/>
  <c r="Z59" i="3"/>
  <c r="Y59" i="3"/>
  <c r="X59" i="3"/>
  <c r="W59" i="3"/>
  <c r="V59" i="3"/>
  <c r="V63" i="2" s="1"/>
  <c r="U59" i="3"/>
  <c r="T59" i="3"/>
  <c r="S59" i="3"/>
  <c r="S63" i="2" s="1"/>
  <c r="S122" i="2" s="1"/>
  <c r="R59" i="3"/>
  <c r="N59" i="3"/>
  <c r="M59" i="3"/>
  <c r="L59" i="3"/>
  <c r="K59" i="3"/>
  <c r="K63" i="2" s="1"/>
  <c r="AR58" i="3"/>
  <c r="AQ58" i="3"/>
  <c r="AP58" i="3"/>
  <c r="AP57" i="2" s="1"/>
  <c r="AO58" i="3"/>
  <c r="AN58" i="3"/>
  <c r="AM58" i="3"/>
  <c r="AL58" i="3"/>
  <c r="AK58" i="3"/>
  <c r="AK57" i="2" s="1"/>
  <c r="AK119" i="2" s="1"/>
  <c r="AJ58" i="3"/>
  <c r="AI58" i="3"/>
  <c r="AH58" i="3"/>
  <c r="AH57" i="2" s="1"/>
  <c r="AG58" i="3"/>
  <c r="AC58" i="3"/>
  <c r="AB58" i="3"/>
  <c r="AA58" i="3"/>
  <c r="Z58" i="3"/>
  <c r="Z57" i="2" s="1"/>
  <c r="Z119" i="2" s="1"/>
  <c r="Y58" i="3"/>
  <c r="X58" i="3"/>
  <c r="W58" i="3"/>
  <c r="W57" i="2" s="1"/>
  <c r="W119" i="2" s="1"/>
  <c r="V58" i="3"/>
  <c r="U58" i="3"/>
  <c r="T58" i="3"/>
  <c r="S58" i="3"/>
  <c r="R58" i="3"/>
  <c r="R57" i="2" s="1"/>
  <c r="R119" i="2" s="1"/>
  <c r="N58" i="3"/>
  <c r="M58" i="3"/>
  <c r="L58" i="3"/>
  <c r="L57" i="2" s="1"/>
  <c r="L119" i="2" s="1"/>
  <c r="K58" i="3"/>
  <c r="K57" i="2" s="1"/>
  <c r="K119" i="2" s="1"/>
  <c r="AR53" i="3"/>
  <c r="AQ53" i="3"/>
  <c r="AP53" i="3"/>
  <c r="AO53" i="3"/>
  <c r="AO45" i="2" s="1"/>
  <c r="AO113" i="2" s="1"/>
  <c r="AN53" i="3"/>
  <c r="AM53" i="3"/>
  <c r="AL53" i="3"/>
  <c r="AL45" i="2" s="1"/>
  <c r="AL113" i="2" s="1"/>
  <c r="AK53" i="3"/>
  <c r="AJ53" i="3"/>
  <c r="AI53" i="3"/>
  <c r="AH53" i="3"/>
  <c r="AG53" i="3"/>
  <c r="AG45" i="2" s="1"/>
  <c r="AG113" i="2" s="1"/>
  <c r="AC53" i="3"/>
  <c r="AB53" i="3"/>
  <c r="AA53" i="3"/>
  <c r="AA45" i="2" s="1"/>
  <c r="AA113" i="2" s="1"/>
  <c r="Z53" i="3"/>
  <c r="Y53" i="3"/>
  <c r="X53" i="3"/>
  <c r="W53" i="3"/>
  <c r="V53" i="3"/>
  <c r="V45" i="2" s="1"/>
  <c r="V113" i="2" s="1"/>
  <c r="U53" i="3"/>
  <c r="T53" i="3"/>
  <c r="S53" i="3"/>
  <c r="AE53" i="3" s="1"/>
  <c r="R53" i="3"/>
  <c r="N53" i="3"/>
  <c r="M53" i="3"/>
  <c r="L53" i="3"/>
  <c r="K53" i="3"/>
  <c r="P53" i="3" s="1"/>
  <c r="AR52" i="3"/>
  <c r="AQ52" i="3"/>
  <c r="AP52" i="3"/>
  <c r="AP39" i="2" s="1"/>
  <c r="AP110" i="2" s="1"/>
  <c r="AO52" i="3"/>
  <c r="AN52" i="3"/>
  <c r="AM52" i="3"/>
  <c r="AL52" i="3"/>
  <c r="AK52" i="3"/>
  <c r="AK39" i="2" s="1"/>
  <c r="AK110" i="2" s="1"/>
  <c r="AJ52" i="3"/>
  <c r="AI52" i="3"/>
  <c r="AH52" i="3"/>
  <c r="AH39" i="2" s="1"/>
  <c r="AH110" i="2" s="1"/>
  <c r="AG52" i="3"/>
  <c r="AC52" i="3"/>
  <c r="AB52" i="3"/>
  <c r="AA52" i="3"/>
  <c r="Z52" i="3"/>
  <c r="Z39" i="2" s="1"/>
  <c r="Z110" i="2" s="1"/>
  <c r="Y52" i="3"/>
  <c r="X52" i="3"/>
  <c r="W52" i="3"/>
  <c r="W39" i="2" s="1"/>
  <c r="W110" i="2" s="1"/>
  <c r="V52" i="3"/>
  <c r="U52" i="3"/>
  <c r="T52" i="3"/>
  <c r="S52" i="3"/>
  <c r="R52" i="3"/>
  <c r="R39" i="2" s="1"/>
  <c r="R110" i="2" s="1"/>
  <c r="N52" i="3"/>
  <c r="M52" i="3"/>
  <c r="L52" i="3"/>
  <c r="L39" i="2" s="1"/>
  <c r="L110" i="2" s="1"/>
  <c r="K52" i="3"/>
  <c r="AR51" i="3"/>
  <c r="AQ51" i="3"/>
  <c r="AP51" i="3"/>
  <c r="AO51" i="3"/>
  <c r="AO33" i="2" s="1"/>
  <c r="AN51" i="3"/>
  <c r="AM51" i="3"/>
  <c r="AL51" i="3"/>
  <c r="AL33" i="2" s="1"/>
  <c r="AK51" i="3"/>
  <c r="AJ51" i="3"/>
  <c r="AI51" i="3"/>
  <c r="AH51" i="3"/>
  <c r="AG51" i="3"/>
  <c r="AG33" i="2" s="1"/>
  <c r="AC51" i="3"/>
  <c r="AB51" i="3"/>
  <c r="AA51" i="3"/>
  <c r="AA33" i="2" s="1"/>
  <c r="Z51" i="3"/>
  <c r="Y51" i="3"/>
  <c r="X51" i="3"/>
  <c r="W51" i="3"/>
  <c r="V51" i="3"/>
  <c r="V33" i="2" s="1"/>
  <c r="U51" i="3"/>
  <c r="T51" i="3"/>
  <c r="S51" i="3"/>
  <c r="S33" i="2" s="1"/>
  <c r="R51" i="3"/>
  <c r="N51" i="3"/>
  <c r="M51" i="3"/>
  <c r="L51" i="3"/>
  <c r="K51" i="3"/>
  <c r="P51" i="3" s="1"/>
  <c r="AR49" i="3"/>
  <c r="AQ49" i="3"/>
  <c r="AP49" i="3"/>
  <c r="AP27" i="2" s="1"/>
  <c r="AP104" i="2" s="1"/>
  <c r="AO49" i="3"/>
  <c r="AN49" i="3"/>
  <c r="AM49" i="3"/>
  <c r="AL49" i="3"/>
  <c r="AK49" i="3"/>
  <c r="AK27" i="2" s="1"/>
  <c r="AK104" i="2" s="1"/>
  <c r="AJ49" i="3"/>
  <c r="AI49" i="3"/>
  <c r="AH49" i="3"/>
  <c r="AT49" i="3" s="1"/>
  <c r="AG49" i="3"/>
  <c r="AC49" i="3"/>
  <c r="AB49" i="3"/>
  <c r="AA49" i="3"/>
  <c r="Z49" i="3"/>
  <c r="Z27" i="2" s="1"/>
  <c r="Z104" i="2" s="1"/>
  <c r="Y49" i="3"/>
  <c r="X49" i="3"/>
  <c r="W49" i="3"/>
  <c r="W27" i="2" s="1"/>
  <c r="W104" i="2" s="1"/>
  <c r="V49" i="3"/>
  <c r="U49" i="3"/>
  <c r="T49" i="3"/>
  <c r="S49" i="3"/>
  <c r="R49" i="3"/>
  <c r="R27" i="2" s="1"/>
  <c r="R104" i="2" s="1"/>
  <c r="N49" i="3"/>
  <c r="M49" i="3"/>
  <c r="L49" i="3"/>
  <c r="L27" i="2" s="1"/>
  <c r="L104" i="2" s="1"/>
  <c r="K49" i="3"/>
  <c r="K27" i="2" s="1"/>
  <c r="K104" i="2" s="1"/>
  <c r="AR48" i="3"/>
  <c r="AQ48" i="3"/>
  <c r="AP48" i="3"/>
  <c r="AO48" i="3"/>
  <c r="AO21" i="2" s="1"/>
  <c r="AO101" i="2" s="1"/>
  <c r="AN48" i="3"/>
  <c r="AM48" i="3"/>
  <c r="AL48" i="3"/>
  <c r="AL21" i="2" s="1"/>
  <c r="AL101" i="2" s="1"/>
  <c r="AK48" i="3"/>
  <c r="AJ48" i="3"/>
  <c r="AI48" i="3"/>
  <c r="AH48" i="3"/>
  <c r="AG48" i="3"/>
  <c r="AG21" i="2" s="1"/>
  <c r="AG101" i="2" s="1"/>
  <c r="AC48" i="3"/>
  <c r="AB48" i="3"/>
  <c r="AA48" i="3"/>
  <c r="AA21" i="2" s="1"/>
  <c r="AA101" i="2" s="1"/>
  <c r="Z48" i="3"/>
  <c r="Y48" i="3"/>
  <c r="X48" i="3"/>
  <c r="W48" i="3"/>
  <c r="V48" i="3"/>
  <c r="V21" i="2" s="1"/>
  <c r="V101" i="2" s="1"/>
  <c r="U48" i="3"/>
  <c r="T48" i="3"/>
  <c r="S48" i="3"/>
  <c r="S21" i="2" s="1"/>
  <c r="R48" i="3"/>
  <c r="N48" i="3"/>
  <c r="M48" i="3"/>
  <c r="L48" i="3"/>
  <c r="K48" i="3"/>
  <c r="K21" i="2" s="1"/>
  <c r="K101" i="2" s="1"/>
  <c r="AR47" i="3"/>
  <c r="AQ47" i="3"/>
  <c r="AP47" i="3"/>
  <c r="AP15" i="2" s="1"/>
  <c r="AP98" i="2" s="1"/>
  <c r="AO47" i="3"/>
  <c r="AN47" i="3"/>
  <c r="AM47" i="3"/>
  <c r="AL47" i="3"/>
  <c r="AK47" i="3"/>
  <c r="AK15" i="2" s="1"/>
  <c r="AK98" i="2" s="1"/>
  <c r="AJ47" i="3"/>
  <c r="AI47" i="3"/>
  <c r="AH47" i="3"/>
  <c r="AH15" i="2" s="1"/>
  <c r="AH98" i="2" s="1"/>
  <c r="AG47" i="3"/>
  <c r="AC47" i="3"/>
  <c r="AB47" i="3"/>
  <c r="AA47" i="3"/>
  <c r="Z47" i="3"/>
  <c r="Z15" i="2" s="1"/>
  <c r="Z98" i="2" s="1"/>
  <c r="Y47" i="3"/>
  <c r="X47" i="3"/>
  <c r="W47" i="3"/>
  <c r="W15" i="2" s="1"/>
  <c r="V47" i="3"/>
  <c r="U47" i="3"/>
  <c r="T47" i="3"/>
  <c r="S47" i="3"/>
  <c r="R47" i="3"/>
  <c r="R15" i="2" s="1"/>
  <c r="R98" i="2" s="1"/>
  <c r="N47" i="3"/>
  <c r="M47" i="3"/>
  <c r="L47" i="3"/>
  <c r="K47" i="3"/>
  <c r="AR46" i="3"/>
  <c r="AQ46" i="3"/>
  <c r="AP46" i="3"/>
  <c r="AO46" i="3"/>
  <c r="AO9" i="2" s="1"/>
  <c r="AO95" i="2" s="1"/>
  <c r="AN46" i="3"/>
  <c r="AM46" i="3"/>
  <c r="AL46" i="3"/>
  <c r="AL9" i="2" s="1"/>
  <c r="AL95" i="2" s="1"/>
  <c r="AK46" i="3"/>
  <c r="AJ46" i="3"/>
  <c r="AI46" i="3"/>
  <c r="AH46" i="3"/>
  <c r="AG46" i="3"/>
  <c r="AG9" i="2" s="1"/>
  <c r="AG95" i="2" s="1"/>
  <c r="AC46" i="3"/>
  <c r="AB46" i="3"/>
  <c r="AA46" i="3"/>
  <c r="AA9" i="2" s="1"/>
  <c r="AA95" i="2" s="1"/>
  <c r="Z46" i="3"/>
  <c r="Y46" i="3"/>
  <c r="X46" i="3"/>
  <c r="W46" i="3"/>
  <c r="V46" i="3"/>
  <c r="V9" i="2" s="1"/>
  <c r="V95" i="2" s="1"/>
  <c r="U46" i="3"/>
  <c r="T46" i="3"/>
  <c r="S46" i="3"/>
  <c r="S9" i="2" s="1"/>
  <c r="S95" i="2" s="1"/>
  <c r="R46" i="3"/>
  <c r="N46" i="3"/>
  <c r="M46" i="3"/>
  <c r="L46" i="3"/>
  <c r="K46" i="3"/>
  <c r="P46" i="3" s="1"/>
  <c r="AR31" i="3"/>
  <c r="AR57" i="3" s="1"/>
  <c r="AR51" i="2" s="1"/>
  <c r="AR116" i="2" s="1"/>
  <c r="AQ31" i="3"/>
  <c r="AQ57" i="3" s="1"/>
  <c r="AQ51" i="2" s="1"/>
  <c r="AQ116" i="2" s="1"/>
  <c r="AP31" i="3"/>
  <c r="AP57" i="3" s="1"/>
  <c r="AP51" i="2" s="1"/>
  <c r="AP116" i="2" s="1"/>
  <c r="AO31" i="3"/>
  <c r="AO57" i="3" s="1"/>
  <c r="AN31" i="3"/>
  <c r="AN57" i="3" s="1"/>
  <c r="AM31" i="3"/>
  <c r="AM57" i="3" s="1"/>
  <c r="AL31" i="3"/>
  <c r="AL57" i="3" s="1"/>
  <c r="AK31" i="3"/>
  <c r="AK57" i="3" s="1"/>
  <c r="AJ31" i="3"/>
  <c r="AJ57" i="3" s="1"/>
  <c r="AI31" i="3"/>
  <c r="AI57" i="3" s="1"/>
  <c r="AH31" i="3"/>
  <c r="AH57" i="3" s="1"/>
  <c r="AH51" i="2" s="1"/>
  <c r="AH116" i="2" s="1"/>
  <c r="AG57" i="3"/>
  <c r="AC31" i="3"/>
  <c r="AC57" i="3" s="1"/>
  <c r="AB31" i="3"/>
  <c r="AB57" i="3" s="1"/>
  <c r="AA31" i="3"/>
  <c r="AA57" i="3" s="1"/>
  <c r="Z31" i="3"/>
  <c r="Z57" i="3" s="1"/>
  <c r="Y31" i="3"/>
  <c r="Y57" i="3" s="1"/>
  <c r="Y51" i="2" s="1"/>
  <c r="Y116" i="2" s="1"/>
  <c r="X31" i="3"/>
  <c r="X57" i="3" s="1"/>
  <c r="W31" i="3"/>
  <c r="W57" i="3" s="1"/>
  <c r="W51" i="2" s="1"/>
  <c r="W116" i="2" s="1"/>
  <c r="V31" i="3"/>
  <c r="V57" i="3" s="1"/>
  <c r="U31" i="3"/>
  <c r="U57" i="3" s="1"/>
  <c r="T31" i="3"/>
  <c r="T57" i="3" s="1"/>
  <c r="S31" i="3"/>
  <c r="S57" i="3" s="1"/>
  <c r="R57" i="3"/>
  <c r="R51" i="2" s="1"/>
  <c r="R116" i="2" s="1"/>
  <c r="N31" i="3"/>
  <c r="N57" i="3" s="1"/>
  <c r="N51" i="2" s="1"/>
  <c r="N116" i="2" s="1"/>
  <c r="M31" i="3"/>
  <c r="M57" i="3" s="1"/>
  <c r="L31" i="3"/>
  <c r="L57" i="3" s="1"/>
  <c r="L51" i="2" s="1"/>
  <c r="L116" i="2" s="1"/>
  <c r="K31" i="3"/>
  <c r="K57" i="3" s="1"/>
  <c r="K51" i="2" s="1"/>
  <c r="K116" i="2" s="1"/>
  <c r="AR8" i="3"/>
  <c r="AQ8" i="3"/>
  <c r="AP8" i="3"/>
  <c r="AO8" i="3"/>
  <c r="AN8" i="3"/>
  <c r="AM8" i="3"/>
  <c r="AL8" i="3"/>
  <c r="AK8" i="3"/>
  <c r="AJ8" i="3"/>
  <c r="AI8" i="3"/>
  <c r="AH8" i="3"/>
  <c r="AG8" i="3"/>
  <c r="AC8" i="3"/>
  <c r="AB8" i="3"/>
  <c r="AA8" i="3"/>
  <c r="Z8" i="3"/>
  <c r="Y8" i="3"/>
  <c r="X8" i="3"/>
  <c r="W8" i="3"/>
  <c r="V8" i="3"/>
  <c r="U8" i="3"/>
  <c r="T8" i="3"/>
  <c r="S8" i="3"/>
  <c r="R8" i="3"/>
  <c r="N8" i="3"/>
  <c r="M8" i="3"/>
  <c r="L8" i="3"/>
  <c r="K8" i="3"/>
  <c r="AR7" i="3"/>
  <c r="AR9" i="3" s="1"/>
  <c r="AQ7" i="3"/>
  <c r="AQ9" i="3" s="1"/>
  <c r="AP7" i="3"/>
  <c r="AP9" i="3" s="1"/>
  <c r="AO7" i="3"/>
  <c r="AO9" i="3" s="1"/>
  <c r="AN7" i="3"/>
  <c r="AN9" i="3" s="1"/>
  <c r="AM7" i="3"/>
  <c r="AM9" i="3" s="1"/>
  <c r="AL7" i="3"/>
  <c r="AL9" i="3" s="1"/>
  <c r="AK7" i="3"/>
  <c r="AK9" i="3" s="1"/>
  <c r="AJ7" i="3"/>
  <c r="AJ9" i="3" s="1"/>
  <c r="AI7" i="3"/>
  <c r="AI9" i="3" s="1"/>
  <c r="AI23" i="3" s="1"/>
  <c r="AH7" i="3"/>
  <c r="AH9" i="3" s="1"/>
  <c r="AG7" i="3"/>
  <c r="AG9" i="3" s="1"/>
  <c r="AC7" i="3"/>
  <c r="AC9" i="3" s="1"/>
  <c r="AB7" i="3"/>
  <c r="AB9" i="3" s="1"/>
  <c r="AA7" i="3"/>
  <c r="AA9" i="3" s="1"/>
  <c r="AA18" i="3" s="1"/>
  <c r="Z7" i="3"/>
  <c r="Z9" i="3" s="1"/>
  <c r="Z16" i="3" s="1"/>
  <c r="Y7" i="3"/>
  <c r="Y9" i="3" s="1"/>
  <c r="X7" i="3"/>
  <c r="X9" i="3" s="1"/>
  <c r="W7" i="3"/>
  <c r="W9" i="3" s="1"/>
  <c r="V7" i="3"/>
  <c r="V9" i="3" s="1"/>
  <c r="U7" i="3"/>
  <c r="U9" i="3" s="1"/>
  <c r="T7" i="3"/>
  <c r="T9" i="3" s="1"/>
  <c r="S7" i="3"/>
  <c r="S9" i="3" s="1"/>
  <c r="R7" i="3"/>
  <c r="R9" i="3" s="1"/>
  <c r="N7" i="3"/>
  <c r="N9" i="3" s="1"/>
  <c r="M7" i="3"/>
  <c r="M9" i="3" s="1"/>
  <c r="L7" i="3"/>
  <c r="L9" i="3" s="1"/>
  <c r="K9" i="3"/>
  <c r="E164" i="2"/>
  <c r="D164" i="2"/>
  <c r="C164" i="2"/>
  <c r="B164" i="2"/>
  <c r="E163" i="2"/>
  <c r="D163" i="2"/>
  <c r="C163" i="2"/>
  <c r="B163" i="2"/>
  <c r="E162" i="2"/>
  <c r="D162" i="2"/>
  <c r="C162" i="2"/>
  <c r="B162" i="2"/>
  <c r="E158" i="2"/>
  <c r="D158" i="2"/>
  <c r="C158" i="2"/>
  <c r="B158" i="2"/>
  <c r="E157" i="2"/>
  <c r="D157" i="2"/>
  <c r="C157" i="2"/>
  <c r="B157" i="2"/>
  <c r="E156" i="2"/>
  <c r="D156" i="2"/>
  <c r="C156" i="2"/>
  <c r="B156" i="2"/>
  <c r="E152" i="2"/>
  <c r="D152" i="2"/>
  <c r="C152" i="2"/>
  <c r="B152" i="2"/>
  <c r="E151" i="2"/>
  <c r="D151" i="2"/>
  <c r="C151" i="2"/>
  <c r="B151" i="2"/>
  <c r="E150" i="2"/>
  <c r="D150" i="2"/>
  <c r="C150" i="2"/>
  <c r="B150" i="2"/>
  <c r="E146" i="2"/>
  <c r="D146" i="2"/>
  <c r="C146" i="2"/>
  <c r="B146" i="2"/>
  <c r="E145" i="2"/>
  <c r="D145" i="2"/>
  <c r="C145" i="2"/>
  <c r="B145" i="2"/>
  <c r="E144" i="2"/>
  <c r="D144" i="2"/>
  <c r="C144" i="2"/>
  <c r="B144" i="2"/>
  <c r="E143" i="2"/>
  <c r="D143" i="2"/>
  <c r="C143" i="2"/>
  <c r="B143" i="2"/>
  <c r="AR81" i="2"/>
  <c r="AR134" i="2" s="1"/>
  <c r="AQ81" i="2"/>
  <c r="AQ134" i="2" s="1"/>
  <c r="AP81" i="2"/>
  <c r="AO81" i="2"/>
  <c r="AN81" i="2"/>
  <c r="AN134" i="2" s="1"/>
  <c r="AM81" i="2"/>
  <c r="AL81" i="2"/>
  <c r="AK81" i="2"/>
  <c r="AJ81" i="2"/>
  <c r="AJ134" i="2" s="1"/>
  <c r="AI81" i="2"/>
  <c r="AI134" i="2" s="1"/>
  <c r="AH81" i="2"/>
  <c r="AH134" i="2" s="1"/>
  <c r="AG81" i="2"/>
  <c r="AG134" i="2" s="1"/>
  <c r="AC81" i="2"/>
  <c r="AB81" i="2"/>
  <c r="AA81" i="2"/>
  <c r="Z81" i="2"/>
  <c r="Y81" i="2"/>
  <c r="Y134" i="2" s="1"/>
  <c r="X81" i="2"/>
  <c r="X134" i="2" s="1"/>
  <c r="W81" i="2"/>
  <c r="W134" i="2" s="1"/>
  <c r="V81" i="2"/>
  <c r="V134" i="2" s="1"/>
  <c r="U81" i="2"/>
  <c r="T81" i="2"/>
  <c r="S81" i="2"/>
  <c r="R81" i="2"/>
  <c r="N81" i="2"/>
  <c r="M81" i="2"/>
  <c r="L81" i="2"/>
  <c r="L134" i="2" s="1"/>
  <c r="K81" i="2"/>
  <c r="AR75" i="2"/>
  <c r="AR131" i="2" s="1"/>
  <c r="AQ75" i="2"/>
  <c r="AQ131" i="2" s="1"/>
  <c r="AP75" i="2"/>
  <c r="AO75" i="2"/>
  <c r="AN75" i="2"/>
  <c r="AM75" i="2"/>
  <c r="AM131" i="2" s="1"/>
  <c r="AL75" i="2"/>
  <c r="AL131" i="2" s="1"/>
  <c r="AK75" i="2"/>
  <c r="AK131" i="2" s="1"/>
  <c r="AJ75" i="2"/>
  <c r="AJ131" i="2" s="1"/>
  <c r="AI75" i="2"/>
  <c r="AI131" i="2" s="1"/>
  <c r="AH75" i="2"/>
  <c r="AG75" i="2"/>
  <c r="AC75" i="2"/>
  <c r="AB75" i="2"/>
  <c r="AB131" i="2" s="1"/>
  <c r="AA75" i="2"/>
  <c r="AA131" i="2" s="1"/>
  <c r="Z75" i="2"/>
  <c r="Z131" i="2" s="1"/>
  <c r="Y75" i="2"/>
  <c r="Y131" i="2" s="1"/>
  <c r="X75" i="2"/>
  <c r="W75" i="2"/>
  <c r="V75" i="2"/>
  <c r="U75" i="2"/>
  <c r="T75" i="2"/>
  <c r="T131" i="2" s="1"/>
  <c r="S75" i="2"/>
  <c r="S131" i="2" s="1"/>
  <c r="R75" i="2"/>
  <c r="R131" i="2" s="1"/>
  <c r="N75" i="2"/>
  <c r="M75" i="2"/>
  <c r="L75" i="2"/>
  <c r="L131" i="2" s="1"/>
  <c r="K75" i="2"/>
  <c r="K78" i="2" s="1"/>
  <c r="K132" i="2" s="1"/>
  <c r="AR69" i="2"/>
  <c r="AQ69" i="2"/>
  <c r="AO69" i="2"/>
  <c r="AN69" i="2"/>
  <c r="AN128" i="2" s="1"/>
  <c r="AM69" i="2"/>
  <c r="AM128" i="2" s="1"/>
  <c r="AL69" i="2"/>
  <c r="AL128" i="2" s="1"/>
  <c r="AJ69" i="2"/>
  <c r="AI69" i="2"/>
  <c r="AG69" i="2"/>
  <c r="AG128" i="2" s="1"/>
  <c r="AC69" i="2"/>
  <c r="AB69" i="2"/>
  <c r="AA69" i="2"/>
  <c r="Y69" i="2"/>
  <c r="X69" i="2"/>
  <c r="V69" i="2"/>
  <c r="V128" i="2" s="1"/>
  <c r="U69" i="2"/>
  <c r="U128" i="2" s="1"/>
  <c r="T69" i="2"/>
  <c r="T128" i="2" s="1"/>
  <c r="S69" i="2"/>
  <c r="N69" i="2"/>
  <c r="M69" i="2"/>
  <c r="AR63" i="2"/>
  <c r="AR122" i="2" s="1"/>
  <c r="AQ63" i="2"/>
  <c r="AQ122" i="2" s="1"/>
  <c r="AP63" i="2"/>
  <c r="AP122" i="2" s="1"/>
  <c r="AN63" i="2"/>
  <c r="AM63" i="2"/>
  <c r="AK63" i="2"/>
  <c r="AK122" i="2" s="1"/>
  <c r="AJ63" i="2"/>
  <c r="AJ122" i="2" s="1"/>
  <c r="AI63" i="2"/>
  <c r="AI122" i="2" s="1"/>
  <c r="AH63" i="2"/>
  <c r="AH122" i="2" s="1"/>
  <c r="AC63" i="2"/>
  <c r="AB63" i="2"/>
  <c r="AB122" i="2" s="1"/>
  <c r="Z63" i="2"/>
  <c r="Z122" i="2" s="1"/>
  <c r="Y63" i="2"/>
  <c r="Y122" i="2" s="1"/>
  <c r="X63" i="2"/>
  <c r="X122" i="2" s="1"/>
  <c r="W63" i="2"/>
  <c r="W122" i="2" s="1"/>
  <c r="U63" i="2"/>
  <c r="T63" i="2"/>
  <c r="T122" i="2" s="1"/>
  <c r="R63" i="2"/>
  <c r="R122" i="2" s="1"/>
  <c r="N63" i="2"/>
  <c r="N122" i="2" s="1"/>
  <c r="M63" i="2"/>
  <c r="M122" i="2" s="1"/>
  <c r="L63" i="2"/>
  <c r="AR57" i="2"/>
  <c r="AR119" i="2" s="1"/>
  <c r="AQ57" i="2"/>
  <c r="AO57" i="2"/>
  <c r="AO119" i="2" s="1"/>
  <c r="AN57" i="2"/>
  <c r="AN119" i="2" s="1"/>
  <c r="AM57" i="2"/>
  <c r="AM119" i="2" s="1"/>
  <c r="AL57" i="2"/>
  <c r="AL119" i="2" s="1"/>
  <c r="AJ57" i="2"/>
  <c r="AJ119" i="2" s="1"/>
  <c r="AI57" i="2"/>
  <c r="AG57" i="2"/>
  <c r="AG119" i="2" s="1"/>
  <c r="AC57" i="2"/>
  <c r="AC119" i="2" s="1"/>
  <c r="AB57" i="2"/>
  <c r="AB119" i="2" s="1"/>
  <c r="AA57" i="2"/>
  <c r="AA119" i="2" s="1"/>
  <c r="Y57" i="2"/>
  <c r="X57" i="2"/>
  <c r="V57" i="2"/>
  <c r="V119" i="2" s="1"/>
  <c r="U57" i="2"/>
  <c r="U119" i="2" s="1"/>
  <c r="T57" i="2"/>
  <c r="T119" i="2" s="1"/>
  <c r="S57" i="2"/>
  <c r="S119" i="2" s="1"/>
  <c r="N57" i="2"/>
  <c r="M57" i="2"/>
  <c r="M119" i="2" s="1"/>
  <c r="AO51" i="2"/>
  <c r="AO116" i="2" s="1"/>
  <c r="AN51" i="2"/>
  <c r="AN116" i="2" s="1"/>
  <c r="AM51" i="2"/>
  <c r="AM116" i="2" s="1"/>
  <c r="AL51" i="2"/>
  <c r="AL116" i="2" s="1"/>
  <c r="AK51" i="2"/>
  <c r="AK116" i="2" s="1"/>
  <c r="AJ51" i="2"/>
  <c r="AJ116" i="2" s="1"/>
  <c r="AI51" i="2"/>
  <c r="AI116" i="2" s="1"/>
  <c r="AG51" i="2"/>
  <c r="AG116" i="2" s="1"/>
  <c r="AC51" i="2"/>
  <c r="AC116" i="2" s="1"/>
  <c r="AB51" i="2"/>
  <c r="AB116" i="2" s="1"/>
  <c r="AA51" i="2"/>
  <c r="AA116" i="2" s="1"/>
  <c r="Z51" i="2"/>
  <c r="Z116" i="2" s="1"/>
  <c r="X51" i="2"/>
  <c r="X116" i="2" s="1"/>
  <c r="V51" i="2"/>
  <c r="V116" i="2" s="1"/>
  <c r="U51" i="2"/>
  <c r="U116" i="2" s="1"/>
  <c r="T51" i="2"/>
  <c r="T116" i="2" s="1"/>
  <c r="S51" i="2"/>
  <c r="S116" i="2" s="1"/>
  <c r="M51" i="2"/>
  <c r="M116" i="2" s="1"/>
  <c r="AR45" i="2"/>
  <c r="AR113" i="2" s="1"/>
  <c r="AQ45" i="2"/>
  <c r="AQ113" i="2" s="1"/>
  <c r="AP45" i="2"/>
  <c r="AP113" i="2" s="1"/>
  <c r="AN45" i="2"/>
  <c r="AN113" i="2" s="1"/>
  <c r="AM45" i="2"/>
  <c r="AM113" i="2" s="1"/>
  <c r="AK45" i="2"/>
  <c r="AK113" i="2" s="1"/>
  <c r="AJ45" i="2"/>
  <c r="AJ113" i="2" s="1"/>
  <c r="AI45" i="2"/>
  <c r="AI113" i="2" s="1"/>
  <c r="AH45" i="2"/>
  <c r="AH113" i="2" s="1"/>
  <c r="AC45" i="2"/>
  <c r="AC113" i="2" s="1"/>
  <c r="AB45" i="2"/>
  <c r="AB113" i="2" s="1"/>
  <c r="Z45" i="2"/>
  <c r="Z113" i="2" s="1"/>
  <c r="Y45" i="2"/>
  <c r="Y113" i="2" s="1"/>
  <c r="X45" i="2"/>
  <c r="X113" i="2" s="1"/>
  <c r="W45" i="2"/>
  <c r="W113" i="2" s="1"/>
  <c r="U45" i="2"/>
  <c r="U113" i="2" s="1"/>
  <c r="T45" i="2"/>
  <c r="T113" i="2" s="1"/>
  <c r="R45" i="2"/>
  <c r="R113" i="2" s="1"/>
  <c r="N45" i="2"/>
  <c r="N113" i="2" s="1"/>
  <c r="M45" i="2"/>
  <c r="M113" i="2" s="1"/>
  <c r="L45" i="2"/>
  <c r="L113" i="2" s="1"/>
  <c r="AR39" i="2"/>
  <c r="AR110" i="2" s="1"/>
  <c r="AQ39" i="2"/>
  <c r="AQ110" i="2" s="1"/>
  <c r="AO39" i="2"/>
  <c r="AO110" i="2" s="1"/>
  <c r="AN39" i="2"/>
  <c r="AN110" i="2" s="1"/>
  <c r="AM39" i="2"/>
  <c r="AM110" i="2" s="1"/>
  <c r="AL39" i="2"/>
  <c r="AL110" i="2" s="1"/>
  <c r="AJ39" i="2"/>
  <c r="AJ110" i="2" s="1"/>
  <c r="AI39" i="2"/>
  <c r="AI110" i="2" s="1"/>
  <c r="AG39" i="2"/>
  <c r="AG110" i="2" s="1"/>
  <c r="AC39" i="2"/>
  <c r="AC110" i="2" s="1"/>
  <c r="AB39" i="2"/>
  <c r="AB110" i="2" s="1"/>
  <c r="AA39" i="2"/>
  <c r="AA110" i="2" s="1"/>
  <c r="Y39" i="2"/>
  <c r="Y110" i="2" s="1"/>
  <c r="X39" i="2"/>
  <c r="X110" i="2" s="1"/>
  <c r="V39" i="2"/>
  <c r="V110" i="2" s="1"/>
  <c r="U39" i="2"/>
  <c r="U110" i="2" s="1"/>
  <c r="T39" i="2"/>
  <c r="T110" i="2" s="1"/>
  <c r="S39" i="2"/>
  <c r="S110" i="2" s="1"/>
  <c r="N39" i="2"/>
  <c r="N110" i="2" s="1"/>
  <c r="M39" i="2"/>
  <c r="M110" i="2" s="1"/>
  <c r="K39" i="2"/>
  <c r="K110" i="2" s="1"/>
  <c r="AR33" i="2"/>
  <c r="AQ33" i="2"/>
  <c r="AP33" i="2"/>
  <c r="AN33" i="2"/>
  <c r="AM33" i="2"/>
  <c r="AK33" i="2"/>
  <c r="AJ33" i="2"/>
  <c r="AI33" i="2"/>
  <c r="AH33" i="2"/>
  <c r="AC33" i="2"/>
  <c r="AB33" i="2"/>
  <c r="Z33" i="2"/>
  <c r="Y33" i="2"/>
  <c r="X33" i="2"/>
  <c r="W33" i="2"/>
  <c r="U33" i="2"/>
  <c r="T33" i="2"/>
  <c r="R33" i="2"/>
  <c r="N33" i="2"/>
  <c r="M33" i="2"/>
  <c r="L33" i="2"/>
  <c r="AR27" i="2"/>
  <c r="AR104" i="2" s="1"/>
  <c r="AQ27" i="2"/>
  <c r="AQ104" i="2" s="1"/>
  <c r="AO27" i="2"/>
  <c r="AO104" i="2" s="1"/>
  <c r="AN27" i="2"/>
  <c r="AN104" i="2" s="1"/>
  <c r="AM27" i="2"/>
  <c r="AM104" i="2" s="1"/>
  <c r="AL27" i="2"/>
  <c r="AL104" i="2" s="1"/>
  <c r="AJ27" i="2"/>
  <c r="AJ104" i="2" s="1"/>
  <c r="AI27" i="2"/>
  <c r="AI104" i="2" s="1"/>
  <c r="AG27" i="2"/>
  <c r="AG104" i="2" s="1"/>
  <c r="AC27" i="2"/>
  <c r="AC104" i="2" s="1"/>
  <c r="AB27" i="2"/>
  <c r="AB104" i="2" s="1"/>
  <c r="AA27" i="2"/>
  <c r="AA104" i="2" s="1"/>
  <c r="Y27" i="2"/>
  <c r="Y104" i="2" s="1"/>
  <c r="X27" i="2"/>
  <c r="X104" i="2" s="1"/>
  <c r="V27" i="2"/>
  <c r="V104" i="2" s="1"/>
  <c r="U27" i="2"/>
  <c r="U104" i="2" s="1"/>
  <c r="T27" i="2"/>
  <c r="T104" i="2" s="1"/>
  <c r="S27" i="2"/>
  <c r="S104" i="2" s="1"/>
  <c r="N27" i="2"/>
  <c r="N104" i="2" s="1"/>
  <c r="M27" i="2"/>
  <c r="M104" i="2" s="1"/>
  <c r="AR21" i="2"/>
  <c r="AR101" i="2" s="1"/>
  <c r="AQ21" i="2"/>
  <c r="AQ101" i="2" s="1"/>
  <c r="AP21" i="2"/>
  <c r="AP101" i="2" s="1"/>
  <c r="AN21" i="2"/>
  <c r="AN101" i="2" s="1"/>
  <c r="AM21" i="2"/>
  <c r="AM101" i="2" s="1"/>
  <c r="AK21" i="2"/>
  <c r="AK101" i="2" s="1"/>
  <c r="AJ21" i="2"/>
  <c r="AJ101" i="2" s="1"/>
  <c r="AI21" i="2"/>
  <c r="AI101" i="2" s="1"/>
  <c r="AH21" i="2"/>
  <c r="AH101" i="2" s="1"/>
  <c r="AC21" i="2"/>
  <c r="AC101" i="2" s="1"/>
  <c r="AB21" i="2"/>
  <c r="AB101" i="2" s="1"/>
  <c r="Z21" i="2"/>
  <c r="Z101" i="2" s="1"/>
  <c r="Y21" i="2"/>
  <c r="Y101" i="2" s="1"/>
  <c r="X21" i="2"/>
  <c r="X101" i="2" s="1"/>
  <c r="W21" i="2"/>
  <c r="W101" i="2" s="1"/>
  <c r="U21" i="2"/>
  <c r="U101" i="2" s="1"/>
  <c r="T21" i="2"/>
  <c r="R21" i="2"/>
  <c r="R101" i="2" s="1"/>
  <c r="N21" i="2"/>
  <c r="N101" i="2" s="1"/>
  <c r="M21" i="2"/>
  <c r="M101" i="2" s="1"/>
  <c r="L21" i="2"/>
  <c r="L101" i="2" s="1"/>
  <c r="AR15" i="2"/>
  <c r="AR98" i="2" s="1"/>
  <c r="AQ15" i="2"/>
  <c r="AQ98" i="2" s="1"/>
  <c r="AO15" i="2"/>
  <c r="AO98" i="2" s="1"/>
  <c r="AN15" i="2"/>
  <c r="AN98" i="2" s="1"/>
  <c r="AM15" i="2"/>
  <c r="AM98" i="2" s="1"/>
  <c r="AL15" i="2"/>
  <c r="AL98" i="2" s="1"/>
  <c r="AJ15" i="2"/>
  <c r="AJ98" i="2" s="1"/>
  <c r="AI15" i="2"/>
  <c r="AI98" i="2" s="1"/>
  <c r="AG15" i="2"/>
  <c r="AG98" i="2" s="1"/>
  <c r="AC15" i="2"/>
  <c r="AC98" i="2" s="1"/>
  <c r="AB15" i="2"/>
  <c r="AB98" i="2" s="1"/>
  <c r="AA15" i="2"/>
  <c r="AA98" i="2" s="1"/>
  <c r="Y15" i="2"/>
  <c r="Y98" i="2" s="1"/>
  <c r="X15" i="2"/>
  <c r="X98" i="2" s="1"/>
  <c r="V15" i="2"/>
  <c r="V98" i="2" s="1"/>
  <c r="U15" i="2"/>
  <c r="U98" i="2" s="1"/>
  <c r="T15" i="2"/>
  <c r="T98" i="2" s="1"/>
  <c r="S15" i="2"/>
  <c r="S98" i="2" s="1"/>
  <c r="N15" i="2"/>
  <c r="N98" i="2" s="1"/>
  <c r="M15" i="2"/>
  <c r="M98" i="2" s="1"/>
  <c r="K15" i="2"/>
  <c r="K18" i="2" s="1"/>
  <c r="K99" i="2" s="1"/>
  <c r="AR9" i="2"/>
  <c r="AQ9" i="2"/>
  <c r="AQ95" i="2" s="1"/>
  <c r="AP9" i="2"/>
  <c r="AP95" i="2" s="1"/>
  <c r="AN9" i="2"/>
  <c r="AN95" i="2" s="1"/>
  <c r="AM9" i="2"/>
  <c r="AM95" i="2" s="1"/>
  <c r="AK9" i="2"/>
  <c r="AK95" i="2" s="1"/>
  <c r="AJ9" i="2"/>
  <c r="AI9" i="2"/>
  <c r="AI95" i="2" s="1"/>
  <c r="AH9" i="2"/>
  <c r="AH95" i="2" s="1"/>
  <c r="AC9" i="2"/>
  <c r="AC95" i="2" s="1"/>
  <c r="AB9" i="2"/>
  <c r="AB95" i="2" s="1"/>
  <c r="Z9" i="2"/>
  <c r="Z95" i="2" s="1"/>
  <c r="Y9" i="2"/>
  <c r="X9" i="2"/>
  <c r="X95" i="2" s="1"/>
  <c r="W9" i="2"/>
  <c r="W95" i="2" s="1"/>
  <c r="U9" i="2"/>
  <c r="U95" i="2" s="1"/>
  <c r="T9" i="2"/>
  <c r="T95" i="2" s="1"/>
  <c r="R9" i="2"/>
  <c r="N9" i="2"/>
  <c r="N95" i="2" s="1"/>
  <c r="M9" i="2"/>
  <c r="M95" i="2" s="1"/>
  <c r="L9" i="2"/>
  <c r="L95" i="2" s="1"/>
  <c r="P47" i="3" l="1"/>
  <c r="M72" i="2"/>
  <c r="M129" i="2" s="1"/>
  <c r="N72" i="2"/>
  <c r="N129" i="2" s="1"/>
  <c r="N84" i="2"/>
  <c r="N135" i="2" s="1"/>
  <c r="K9" i="2"/>
  <c r="K95" i="2" s="1"/>
  <c r="K33" i="2"/>
  <c r="M36" i="2" s="1"/>
  <c r="M108" i="2" s="1"/>
  <c r="K45" i="2"/>
  <c r="K113" i="2" s="1"/>
  <c r="AE52" i="3"/>
  <c r="AT46" i="3"/>
  <c r="AT48" i="3"/>
  <c r="L125" i="2"/>
  <c r="AE47" i="3"/>
  <c r="L15" i="2"/>
  <c r="L18" i="2" s="1"/>
  <c r="L99" i="2" s="1"/>
  <c r="AH27" i="2"/>
  <c r="AH104" i="2" s="1"/>
  <c r="S45" i="2"/>
  <c r="S113" i="2" s="1"/>
  <c r="AE51" i="3"/>
  <c r="P58" i="3"/>
  <c r="P65" i="3"/>
  <c r="M24" i="2"/>
  <c r="M102" i="2" s="1"/>
  <c r="L42" i="2"/>
  <c r="L111" i="2" s="1"/>
  <c r="L60" i="2"/>
  <c r="L120" i="2" s="1"/>
  <c r="P48" i="3"/>
  <c r="P63" i="3"/>
  <c r="N24" i="2"/>
  <c r="R24" i="2" s="1"/>
  <c r="R102" i="2" s="1"/>
  <c r="M42" i="2"/>
  <c r="M111" i="2" s="1"/>
  <c r="L72" i="2"/>
  <c r="L129" i="2" s="1"/>
  <c r="AT51" i="3"/>
  <c r="AT63" i="3"/>
  <c r="AT65" i="3"/>
  <c r="P57" i="3"/>
  <c r="AT47" i="3"/>
  <c r="AE48" i="3"/>
  <c r="P52" i="3"/>
  <c r="AE64" i="3"/>
  <c r="AE58" i="3"/>
  <c r="P59" i="3"/>
  <c r="AT59" i="3"/>
  <c r="AE46" i="3"/>
  <c r="P49" i="3"/>
  <c r="AE63" i="3"/>
  <c r="AT64" i="3"/>
  <c r="AE65" i="3"/>
  <c r="K30" i="2"/>
  <c r="K105" i="2" s="1"/>
  <c r="AE49" i="3"/>
  <c r="AT52" i="3"/>
  <c r="L24" i="2"/>
  <c r="L102" i="2" s="1"/>
  <c r="K42" i="2"/>
  <c r="K111" i="2" s="1"/>
  <c r="K60" i="2"/>
  <c r="K120" i="2" s="1"/>
  <c r="P84" i="2"/>
  <c r="AA125" i="2"/>
  <c r="AA107" i="2"/>
  <c r="L36" i="2"/>
  <c r="K24" i="2"/>
  <c r="K102" i="2" s="1"/>
  <c r="T125" i="2"/>
  <c r="T107" i="2"/>
  <c r="AB125" i="2"/>
  <c r="AB107" i="2"/>
  <c r="AM125" i="2"/>
  <c r="AM107" i="2"/>
  <c r="L54" i="2"/>
  <c r="L117" i="2" s="1"/>
  <c r="X119" i="2"/>
  <c r="AI119" i="2"/>
  <c r="AQ119" i="2"/>
  <c r="U122" i="2"/>
  <c r="AC122" i="2"/>
  <c r="AN122" i="2"/>
  <c r="R72" i="2"/>
  <c r="R129" i="2" s="1"/>
  <c r="Z128" i="2"/>
  <c r="AK128" i="2"/>
  <c r="K72" i="2"/>
  <c r="K129" i="2" s="1"/>
  <c r="W131" i="2"/>
  <c r="AH131" i="2"/>
  <c r="AP131" i="2"/>
  <c r="T134" i="2"/>
  <c r="AM134" i="2"/>
  <c r="R95" i="2"/>
  <c r="W98" i="2"/>
  <c r="U125" i="2"/>
  <c r="U107" i="2"/>
  <c r="AC125" i="2"/>
  <c r="AC107" i="2"/>
  <c r="AN107" i="2"/>
  <c r="AN125" i="2"/>
  <c r="M54" i="2"/>
  <c r="M117" i="2" s="1"/>
  <c r="N119" i="2"/>
  <c r="N60" i="2"/>
  <c r="Y119" i="2"/>
  <c r="K122" i="2"/>
  <c r="K66" i="2"/>
  <c r="K123" i="2" s="1"/>
  <c r="V122" i="2"/>
  <c r="AA128" i="2"/>
  <c r="M131" i="2"/>
  <c r="M78" i="2"/>
  <c r="M132" i="2" s="1"/>
  <c r="X131" i="2"/>
  <c r="U134" i="2"/>
  <c r="AR95" i="2"/>
  <c r="K98" i="2"/>
  <c r="S101" i="2"/>
  <c r="K25" i="3"/>
  <c r="K20" i="3"/>
  <c r="K16" i="3"/>
  <c r="K27" i="3"/>
  <c r="K23" i="3"/>
  <c r="K18" i="3"/>
  <c r="K14" i="3"/>
  <c r="V125" i="2"/>
  <c r="V107" i="2"/>
  <c r="AG125" i="2"/>
  <c r="AG107" i="2"/>
  <c r="AO107" i="2"/>
  <c r="AO125" i="2"/>
  <c r="AO137" i="2" s="1"/>
  <c r="N54" i="2"/>
  <c r="R54" i="2" s="1"/>
  <c r="L122" i="2"/>
  <c r="L66" i="2"/>
  <c r="L123" i="2" s="1"/>
  <c r="N131" i="2"/>
  <c r="N78" i="2"/>
  <c r="P78" i="2" s="1"/>
  <c r="K134" i="2"/>
  <c r="K84" i="2"/>
  <c r="L98" i="2"/>
  <c r="L137" i="2" s="1"/>
  <c r="T101" i="2"/>
  <c r="W107" i="2"/>
  <c r="W125" i="2"/>
  <c r="AP107" i="2"/>
  <c r="AP125" i="2"/>
  <c r="AJ95" i="2"/>
  <c r="AH125" i="2"/>
  <c r="AH107" i="2"/>
  <c r="L30" i="2"/>
  <c r="L105" i="2" s="1"/>
  <c r="M107" i="2"/>
  <c r="M125" i="2"/>
  <c r="X107" i="2"/>
  <c r="X125" i="2"/>
  <c r="AI125" i="2"/>
  <c r="AI107" i="2"/>
  <c r="AQ107" i="2"/>
  <c r="AQ125" i="2"/>
  <c r="N42" i="2"/>
  <c r="R42" i="2" s="1"/>
  <c r="R111" i="2" s="1"/>
  <c r="M60" i="2"/>
  <c r="M120" i="2" s="1"/>
  <c r="P72" i="2"/>
  <c r="L78" i="2"/>
  <c r="L132" i="2" s="1"/>
  <c r="L107" i="2"/>
  <c r="M30" i="2"/>
  <c r="M105" i="2" s="1"/>
  <c r="N107" i="2"/>
  <c r="N125" i="2"/>
  <c r="Y107" i="2"/>
  <c r="Y125" i="2"/>
  <c r="AJ107" i="2"/>
  <c r="AJ125" i="2"/>
  <c r="AR107" i="2"/>
  <c r="AR125" i="2"/>
  <c r="R60" i="2"/>
  <c r="R120" i="2" s="1"/>
  <c r="M66" i="2"/>
  <c r="M123" i="2" s="1"/>
  <c r="Y95" i="2"/>
  <c r="R27" i="3"/>
  <c r="R23" i="3"/>
  <c r="R18" i="3"/>
  <c r="R14" i="3"/>
  <c r="R25" i="3"/>
  <c r="R20" i="3"/>
  <c r="R16" i="3"/>
  <c r="Z27" i="3"/>
  <c r="Z23" i="3"/>
  <c r="Z18" i="3"/>
  <c r="Z14" i="3"/>
  <c r="Z25" i="3"/>
  <c r="Z20" i="3"/>
  <c r="AK27" i="3"/>
  <c r="AK23" i="3"/>
  <c r="AK18" i="3"/>
  <c r="AK14" i="3"/>
  <c r="AK25" i="3"/>
  <c r="AK20" i="3"/>
  <c r="AK16" i="3"/>
  <c r="N30" i="2"/>
  <c r="R125" i="2"/>
  <c r="R107" i="2"/>
  <c r="Z125" i="2"/>
  <c r="Z107" i="2"/>
  <c r="Z137" i="2" s="1"/>
  <c r="AK125" i="2"/>
  <c r="AK107" i="2"/>
  <c r="N66" i="2"/>
  <c r="R78" i="2"/>
  <c r="L84" i="2"/>
  <c r="L135" i="2" s="1"/>
  <c r="S27" i="3"/>
  <c r="S23" i="3"/>
  <c r="S18" i="3"/>
  <c r="S14" i="3"/>
  <c r="S25" i="3"/>
  <c r="S20" i="3"/>
  <c r="S16" i="3"/>
  <c r="AA27" i="3"/>
  <c r="AA23" i="3"/>
  <c r="AA14" i="3"/>
  <c r="AA25" i="3"/>
  <c r="AA20" i="3"/>
  <c r="AA16" i="3"/>
  <c r="AL27" i="3"/>
  <c r="AL23" i="3"/>
  <c r="AL18" i="3"/>
  <c r="AL14" i="3"/>
  <c r="AL25" i="3"/>
  <c r="AL20" i="3"/>
  <c r="AL16" i="3"/>
  <c r="S125" i="2"/>
  <c r="S107" i="2"/>
  <c r="AL125" i="2"/>
  <c r="AL107" i="2"/>
  <c r="N48" i="2"/>
  <c r="K54" i="2"/>
  <c r="K117" i="2" s="1"/>
  <c r="AH119" i="2"/>
  <c r="AP119" i="2"/>
  <c r="AM122" i="2"/>
  <c r="M84" i="2"/>
  <c r="M135" i="2" s="1"/>
  <c r="R128" i="2"/>
  <c r="AB128" i="2"/>
  <c r="AO128" i="2"/>
  <c r="M134" i="2"/>
  <c r="AB134" i="2"/>
  <c r="AO134" i="2"/>
  <c r="U25" i="3"/>
  <c r="U20" i="3"/>
  <c r="U16" i="3"/>
  <c r="U27" i="3"/>
  <c r="U23" i="3"/>
  <c r="U18" i="3"/>
  <c r="U14" i="3"/>
  <c r="AC25" i="3"/>
  <c r="AC20" i="3"/>
  <c r="AC16" i="3"/>
  <c r="AC27" i="3"/>
  <c r="AC23" i="3"/>
  <c r="AC18" i="3"/>
  <c r="AC14" i="3"/>
  <c r="AN25" i="3"/>
  <c r="AN20" i="3"/>
  <c r="AN16" i="3"/>
  <c r="AN27" i="3"/>
  <c r="AN23" i="3"/>
  <c r="AN18" i="3"/>
  <c r="AN14" i="3"/>
  <c r="S128" i="2"/>
  <c r="AC128" i="2"/>
  <c r="AP128" i="2"/>
  <c r="N134" i="2"/>
  <c r="AC134" i="2"/>
  <c r="AP134" i="2"/>
  <c r="AO25" i="3"/>
  <c r="AO20" i="3"/>
  <c r="AO16" i="3"/>
  <c r="AO27" i="3"/>
  <c r="AO23" i="3"/>
  <c r="AO18" i="3"/>
  <c r="AO14" i="3"/>
  <c r="L25" i="3"/>
  <c r="L20" i="3"/>
  <c r="L16" i="3"/>
  <c r="L27" i="3"/>
  <c r="L23" i="3"/>
  <c r="L18" i="3"/>
  <c r="W25" i="3"/>
  <c r="W20" i="3"/>
  <c r="W16" i="3"/>
  <c r="W27" i="3"/>
  <c r="W23" i="3"/>
  <c r="W18" i="3"/>
  <c r="W14" i="3"/>
  <c r="AH25" i="3"/>
  <c r="AH20" i="3"/>
  <c r="AH16" i="3"/>
  <c r="AH27" i="3"/>
  <c r="AH23" i="3"/>
  <c r="AH18" i="3"/>
  <c r="AH14" i="3"/>
  <c r="AP25" i="3"/>
  <c r="AP20" i="3"/>
  <c r="AP16" i="3"/>
  <c r="AP27" i="3"/>
  <c r="AP23" i="3"/>
  <c r="AP18" i="3"/>
  <c r="AP14" i="3"/>
  <c r="L14" i="3"/>
  <c r="M27" i="3"/>
  <c r="M23" i="3"/>
  <c r="M18" i="3"/>
  <c r="M14" i="3"/>
  <c r="M25" i="3"/>
  <c r="M20" i="3"/>
  <c r="M16" i="3"/>
  <c r="X27" i="3"/>
  <c r="X23" i="3"/>
  <c r="X18" i="3"/>
  <c r="X14" i="3"/>
  <c r="X25" i="3"/>
  <c r="X20" i="3"/>
  <c r="X16" i="3"/>
  <c r="AI27" i="3"/>
  <c r="AI18" i="3"/>
  <c r="AI14" i="3"/>
  <c r="AI25" i="3"/>
  <c r="AI20" i="3"/>
  <c r="AI16" i="3"/>
  <c r="AQ27" i="3"/>
  <c r="AQ23" i="3"/>
  <c r="AQ18" i="3"/>
  <c r="AQ14" i="3"/>
  <c r="AQ25" i="3"/>
  <c r="AQ20" i="3"/>
  <c r="AQ16" i="3"/>
  <c r="AT57" i="3"/>
  <c r="N27" i="3"/>
  <c r="N23" i="3"/>
  <c r="N18" i="3"/>
  <c r="N14" i="3"/>
  <c r="N25" i="3"/>
  <c r="N20" i="3"/>
  <c r="N16" i="3"/>
  <c r="Y27" i="3"/>
  <c r="Y23" i="3"/>
  <c r="Y18" i="3"/>
  <c r="Y14" i="3"/>
  <c r="Y25" i="3"/>
  <c r="Y20" i="3"/>
  <c r="Y16" i="3"/>
  <c r="AJ27" i="3"/>
  <c r="AJ23" i="3"/>
  <c r="AJ18" i="3"/>
  <c r="AJ14" i="3"/>
  <c r="AJ25" i="3"/>
  <c r="AJ20" i="3"/>
  <c r="AJ16" i="3"/>
  <c r="AR27" i="3"/>
  <c r="AR23" i="3"/>
  <c r="AR18" i="3"/>
  <c r="AR14" i="3"/>
  <c r="AR25" i="3"/>
  <c r="AR20" i="3"/>
  <c r="AR16" i="3"/>
  <c r="V25" i="3"/>
  <c r="V20" i="3"/>
  <c r="V16" i="3"/>
  <c r="V27" i="3"/>
  <c r="V23" i="3"/>
  <c r="V18" i="3"/>
  <c r="V14" i="3"/>
  <c r="AR128" i="2"/>
  <c r="AJ128" i="2"/>
  <c r="Y128" i="2"/>
  <c r="N128" i="2"/>
  <c r="AQ128" i="2"/>
  <c r="AI128" i="2"/>
  <c r="X128" i="2"/>
  <c r="M128" i="2"/>
  <c r="AL134" i="2"/>
  <c r="AA134" i="2"/>
  <c r="S134" i="2"/>
  <c r="K135" i="2"/>
  <c r="AK134" i="2"/>
  <c r="Z134" i="2"/>
  <c r="R134" i="2"/>
  <c r="T25" i="3"/>
  <c r="T20" i="3"/>
  <c r="T16" i="3"/>
  <c r="T27" i="3"/>
  <c r="T23" i="3"/>
  <c r="T18" i="3"/>
  <c r="T14" i="3"/>
  <c r="AB25" i="3"/>
  <c r="AB20" i="3"/>
  <c r="AB16" i="3"/>
  <c r="AB27" i="3"/>
  <c r="AB23" i="3"/>
  <c r="AB18" i="3"/>
  <c r="AB14" i="3"/>
  <c r="AM25" i="3"/>
  <c r="AM20" i="3"/>
  <c r="AM16" i="3"/>
  <c r="AM27" i="3"/>
  <c r="AM23" i="3"/>
  <c r="AM18" i="3"/>
  <c r="AM14" i="3"/>
  <c r="AG25" i="3"/>
  <c r="AG20" i="3"/>
  <c r="AG16" i="3"/>
  <c r="AG27" i="3"/>
  <c r="AG23" i="3"/>
  <c r="AG18" i="3"/>
  <c r="AG14" i="3"/>
  <c r="AE57" i="3"/>
  <c r="U131" i="2"/>
  <c r="AC131" i="2"/>
  <c r="AN131" i="2"/>
  <c r="N132" i="2"/>
  <c r="F22" i="4"/>
  <c r="F25" i="4"/>
  <c r="F23" i="4"/>
  <c r="S23" i="6"/>
  <c r="S44" i="6" s="1"/>
  <c r="AT66" i="5"/>
  <c r="K131" i="2"/>
  <c r="V131" i="2"/>
  <c r="AG131" i="2"/>
  <c r="AO131" i="2"/>
  <c r="AE59" i="3"/>
  <c r="H24" i="4"/>
  <c r="H21" i="4"/>
  <c r="H23" i="4"/>
  <c r="H25" i="4"/>
  <c r="T23" i="6"/>
  <c r="T44" i="6" s="1"/>
  <c r="AM23" i="6"/>
  <c r="AM44" i="6" s="1"/>
  <c r="X23" i="6"/>
  <c r="X44" i="6" s="1"/>
  <c r="H13" i="4"/>
  <c r="H15" i="4"/>
  <c r="AE66" i="5"/>
  <c r="AT58" i="3"/>
  <c r="K23" i="6"/>
  <c r="P60" i="5"/>
  <c r="G17" i="4"/>
  <c r="H10" i="4" s="1"/>
  <c r="H9" i="4"/>
  <c r="H12" i="4"/>
  <c r="AT53" i="3"/>
  <c r="P66" i="5"/>
  <c r="F21" i="4"/>
  <c r="AG60" i="5"/>
  <c r="AG72" i="5"/>
  <c r="AT72" i="5" s="1"/>
  <c r="AE28" i="6"/>
  <c r="AT38" i="6"/>
  <c r="P62" i="5"/>
  <c r="C8" i="4" s="1"/>
  <c r="AH72" i="5"/>
  <c r="AH23" i="6" s="1"/>
  <c r="AH44" i="6" s="1"/>
  <c r="P74" i="5"/>
  <c r="C14" i="4" s="1"/>
  <c r="AE30" i="6"/>
  <c r="D25" i="4"/>
  <c r="AE68" i="5"/>
  <c r="E11" i="4" s="1"/>
  <c r="R60" i="5"/>
  <c r="L66" i="5"/>
  <c r="AE27" i="6"/>
  <c r="D23" i="4"/>
  <c r="P28" i="6"/>
  <c r="C28" i="15"/>
  <c r="D28" i="15" s="1"/>
  <c r="E23" i="15"/>
  <c r="E24" i="15" s="1"/>
  <c r="L23" i="6"/>
  <c r="L44" i="6" s="1"/>
  <c r="V23" i="6"/>
  <c r="V44" i="6" s="1"/>
  <c r="D23" i="15"/>
  <c r="K107" i="2" l="1"/>
  <c r="K48" i="2"/>
  <c r="K114" i="2" s="1"/>
  <c r="M13" i="6"/>
  <c r="M48" i="2"/>
  <c r="M114" i="2" s="1"/>
  <c r="L48" i="2"/>
  <c r="L114" i="2" s="1"/>
  <c r="K125" i="2"/>
  <c r="K137" i="2" s="1"/>
  <c r="K36" i="2"/>
  <c r="K126" i="2" s="1"/>
  <c r="N36" i="2"/>
  <c r="N108" i="2" s="1"/>
  <c r="R84" i="2"/>
  <c r="R135" i="2" s="1"/>
  <c r="S24" i="2"/>
  <c r="S102" i="2" s="1"/>
  <c r="N13" i="6"/>
  <c r="M18" i="2"/>
  <c r="M99" i="2" s="1"/>
  <c r="S60" i="2"/>
  <c r="S120" i="2" s="1"/>
  <c r="S84" i="2"/>
  <c r="V137" i="2"/>
  <c r="K12" i="2"/>
  <c r="P24" i="2"/>
  <c r="T137" i="2"/>
  <c r="N18" i="2"/>
  <c r="P18" i="2" s="1"/>
  <c r="N102" i="2"/>
  <c r="P102" i="2" s="1"/>
  <c r="P135" i="2"/>
  <c r="N137" i="2"/>
  <c r="M137" i="2"/>
  <c r="U137" i="2"/>
  <c r="S137" i="2"/>
  <c r="AL137" i="2"/>
  <c r="AK137" i="2"/>
  <c r="AQ137" i="2"/>
  <c r="W137" i="2"/>
  <c r="AI137" i="2"/>
  <c r="AH137" i="2"/>
  <c r="L13" i="6"/>
  <c r="AN137" i="2"/>
  <c r="AM137" i="2"/>
  <c r="P132" i="2"/>
  <c r="X137" i="2"/>
  <c r="AG137" i="2"/>
  <c r="AC137" i="2"/>
  <c r="AA137" i="2"/>
  <c r="AP137" i="2"/>
  <c r="AB137" i="2"/>
  <c r="C29" i="15"/>
  <c r="D29" i="15" s="1"/>
  <c r="F24" i="15"/>
  <c r="AG23" i="6"/>
  <c r="AT60" i="5"/>
  <c r="H14" i="4"/>
  <c r="H8" i="4"/>
  <c r="S42" i="2"/>
  <c r="M126" i="2"/>
  <c r="M12" i="6" s="1"/>
  <c r="K108" i="2"/>
  <c r="N105" i="2"/>
  <c r="P105" i="2" s="1"/>
  <c r="P30" i="2"/>
  <c r="N117" i="2"/>
  <c r="P54" i="2"/>
  <c r="S72" i="2"/>
  <c r="K13" i="6"/>
  <c r="P129" i="2"/>
  <c r="R30" i="2"/>
  <c r="R18" i="2"/>
  <c r="T24" i="2"/>
  <c r="P117" i="2"/>
  <c r="D14" i="4"/>
  <c r="H11" i="4"/>
  <c r="R132" i="2"/>
  <c r="R13" i="6" s="1"/>
  <c r="S78" i="2"/>
  <c r="Y137" i="2"/>
  <c r="R117" i="2"/>
  <c r="S54" i="2"/>
  <c r="N111" i="2"/>
  <c r="P111" i="2" s="1"/>
  <c r="P42" i="2"/>
  <c r="N120" i="2"/>
  <c r="P120" i="2" s="1"/>
  <c r="P60" i="2"/>
  <c r="R137" i="2"/>
  <c r="K44" i="6"/>
  <c r="P23" i="6"/>
  <c r="P44" i="6" s="1"/>
  <c r="C17" i="4"/>
  <c r="E17" i="4"/>
  <c r="AJ137" i="2"/>
  <c r="AR137" i="2"/>
  <c r="AE60" i="5"/>
  <c r="R23" i="6"/>
  <c r="N123" i="2"/>
  <c r="P66" i="2"/>
  <c r="R66" i="2"/>
  <c r="N114" i="2"/>
  <c r="P114" i="2" s="1"/>
  <c r="R48" i="2"/>
  <c r="P48" i="2"/>
  <c r="P123" i="2"/>
  <c r="L108" i="2"/>
  <c r="M11" i="6"/>
  <c r="R36" i="2" l="1"/>
  <c r="N126" i="2"/>
  <c r="T60" i="2"/>
  <c r="P36" i="2"/>
  <c r="L11" i="6"/>
  <c r="L126" i="2"/>
  <c r="L12" i="6" s="1"/>
  <c r="L12" i="2"/>
  <c r="K96" i="2"/>
  <c r="K10" i="6" s="1"/>
  <c r="R126" i="2"/>
  <c r="T84" i="2"/>
  <c r="S135" i="2"/>
  <c r="N99" i="2"/>
  <c r="P99" i="2" s="1"/>
  <c r="P13" i="6"/>
  <c r="P126" i="2"/>
  <c r="P12" i="6" s="1"/>
  <c r="R123" i="2"/>
  <c r="S66" i="2"/>
  <c r="F15" i="4"/>
  <c r="F8" i="4"/>
  <c r="F9" i="4"/>
  <c r="F12" i="4"/>
  <c r="F13" i="4"/>
  <c r="F14" i="4"/>
  <c r="F10" i="4"/>
  <c r="T102" i="2"/>
  <c r="U24" i="2"/>
  <c r="F11" i="4"/>
  <c r="R114" i="2"/>
  <c r="S48" i="2"/>
  <c r="S132" i="2"/>
  <c r="T78" i="2"/>
  <c r="N12" i="6"/>
  <c r="S117" i="2"/>
  <c r="T54" i="2"/>
  <c r="K12" i="6"/>
  <c r="AG44" i="6"/>
  <c r="AT23" i="6"/>
  <c r="AT44" i="6" s="1"/>
  <c r="AE23" i="6"/>
  <c r="AE44" i="6" s="1"/>
  <c r="R44" i="6"/>
  <c r="S18" i="2"/>
  <c r="R99" i="2"/>
  <c r="S111" i="2"/>
  <c r="T42" i="2"/>
  <c r="K11" i="6"/>
  <c r="P108" i="2"/>
  <c r="P11" i="6" s="1"/>
  <c r="D10" i="4"/>
  <c r="D12" i="4"/>
  <c r="D9" i="4"/>
  <c r="D13" i="4"/>
  <c r="D15" i="4"/>
  <c r="D11" i="4"/>
  <c r="S129" i="2"/>
  <c r="T72" i="2"/>
  <c r="D8" i="4"/>
  <c r="T120" i="2"/>
  <c r="U60" i="2"/>
  <c r="N11" i="6"/>
  <c r="R105" i="2"/>
  <c r="S30" i="2"/>
  <c r="R11" i="6" l="1"/>
  <c r="K8" i="6"/>
  <c r="K9" i="6" s="1"/>
  <c r="S36" i="2"/>
  <c r="R108" i="2"/>
  <c r="R12" i="6"/>
  <c r="K138" i="2"/>
  <c r="U84" i="2"/>
  <c r="T135" i="2"/>
  <c r="M12" i="2"/>
  <c r="L96" i="2"/>
  <c r="K15" i="6"/>
  <c r="K18" i="6" s="1"/>
  <c r="K46" i="6" s="1"/>
  <c r="K50" i="6" s="1"/>
  <c r="K55" i="6" s="1"/>
  <c r="T129" i="2"/>
  <c r="U72" i="2"/>
  <c r="S13" i="6"/>
  <c r="U120" i="2"/>
  <c r="V60" i="2"/>
  <c r="S99" i="2"/>
  <c r="T18" i="2"/>
  <c r="U102" i="2"/>
  <c r="V24" i="2"/>
  <c r="T132" i="2"/>
  <c r="U78" i="2"/>
  <c r="S105" i="2"/>
  <c r="T30" i="2"/>
  <c r="S114" i="2"/>
  <c r="T48" i="2"/>
  <c r="S126" i="2"/>
  <c r="S123" i="2"/>
  <c r="T66" i="2"/>
  <c r="T117" i="2"/>
  <c r="U54" i="2"/>
  <c r="T111" i="2"/>
  <c r="U42" i="2"/>
  <c r="T126" i="2" l="1"/>
  <c r="T36" i="2"/>
  <c r="S108" i="2"/>
  <c r="S11" i="6" s="1"/>
  <c r="M96" i="2"/>
  <c r="N12" i="2"/>
  <c r="V84" i="2"/>
  <c r="U135" i="2"/>
  <c r="L10" i="6"/>
  <c r="L8" i="6" s="1"/>
  <c r="L9" i="6" s="1"/>
  <c r="L15" i="6" s="1"/>
  <c r="L18" i="6" s="1"/>
  <c r="L46" i="6" s="1"/>
  <c r="L50" i="6" s="1"/>
  <c r="L55" i="6" s="1"/>
  <c r="L138" i="2"/>
  <c r="L8" i="9"/>
  <c r="L9" i="9" s="1"/>
  <c r="L20" i="9"/>
  <c r="K57" i="6"/>
  <c r="K60" i="6" s="1"/>
  <c r="L14" i="9"/>
  <c r="U18" i="2"/>
  <c r="T99" i="2"/>
  <c r="S12" i="6"/>
  <c r="T123" i="2"/>
  <c r="U66" i="2"/>
  <c r="U117" i="2"/>
  <c r="V54" i="2"/>
  <c r="T105" i="2"/>
  <c r="U30" i="2"/>
  <c r="T114" i="2"/>
  <c r="U48" i="2"/>
  <c r="U132" i="2"/>
  <c r="V78" i="2"/>
  <c r="V120" i="2"/>
  <c r="W60" i="2"/>
  <c r="V72" i="2"/>
  <c r="U129" i="2"/>
  <c r="V102" i="2"/>
  <c r="W24" i="2"/>
  <c r="U111" i="2"/>
  <c r="V42" i="2"/>
  <c r="T13" i="6"/>
  <c r="U36" i="2" l="1"/>
  <c r="T108" i="2"/>
  <c r="T11" i="6" s="1"/>
  <c r="M8" i="9"/>
  <c r="M9" i="9" s="1"/>
  <c r="M14" i="9"/>
  <c r="L57" i="6"/>
  <c r="L60" i="6" s="1"/>
  <c r="M20" i="9"/>
  <c r="W84" i="2"/>
  <c r="V135" i="2"/>
  <c r="R12" i="2"/>
  <c r="N96" i="2"/>
  <c r="P12" i="2"/>
  <c r="M10" i="6"/>
  <c r="M8" i="6" s="1"/>
  <c r="M9" i="6" s="1"/>
  <c r="M138" i="2"/>
  <c r="V117" i="2"/>
  <c r="W54" i="2"/>
  <c r="W102" i="2"/>
  <c r="X24" i="2"/>
  <c r="U105" i="2"/>
  <c r="V30" i="2"/>
  <c r="U123" i="2"/>
  <c r="V66" i="2"/>
  <c r="L15" i="9"/>
  <c r="U13" i="6"/>
  <c r="L21" i="9"/>
  <c r="W72" i="2"/>
  <c r="V129" i="2"/>
  <c r="T12" i="6"/>
  <c r="V132" i="2"/>
  <c r="W78" i="2"/>
  <c r="U99" i="2"/>
  <c r="V18" i="2"/>
  <c r="L10" i="9"/>
  <c r="U114" i="2"/>
  <c r="V48" i="2"/>
  <c r="V111" i="2"/>
  <c r="W42" i="2"/>
  <c r="W120" i="2"/>
  <c r="X60" i="2"/>
  <c r="U126" i="2"/>
  <c r="U108" i="2" l="1"/>
  <c r="U11" i="6" s="1"/>
  <c r="V36" i="2"/>
  <c r="R96" i="2"/>
  <c r="S12" i="2"/>
  <c r="X84" i="2"/>
  <c r="W135" i="2"/>
  <c r="V13" i="6"/>
  <c r="M15" i="6"/>
  <c r="M18" i="6" s="1"/>
  <c r="M46" i="6" s="1"/>
  <c r="M50" i="6" s="1"/>
  <c r="M55" i="6" s="1"/>
  <c r="U12" i="6"/>
  <c r="N138" i="2"/>
  <c r="P138" i="2" s="1"/>
  <c r="N10" i="6"/>
  <c r="N8" i="6" s="1"/>
  <c r="N9" i="6" s="1"/>
  <c r="N15" i="6" s="1"/>
  <c r="N18" i="6" s="1"/>
  <c r="N46" i="6" s="1"/>
  <c r="N50" i="6" s="1"/>
  <c r="N55" i="6" s="1"/>
  <c r="P96" i="2"/>
  <c r="P10" i="6" s="1"/>
  <c r="P8" i="6" s="1"/>
  <c r="P9" i="6" s="1"/>
  <c r="L16" i="9"/>
  <c r="M15" i="9"/>
  <c r="W117" i="2"/>
  <c r="X54" i="2"/>
  <c r="L22" i="9"/>
  <c r="M21" i="9"/>
  <c r="X120" i="2"/>
  <c r="Y60" i="2"/>
  <c r="V99" i="2"/>
  <c r="W18" i="2"/>
  <c r="V105" i="2"/>
  <c r="W30" i="2"/>
  <c r="W111" i="2"/>
  <c r="X42" i="2"/>
  <c r="W129" i="2"/>
  <c r="X72" i="2"/>
  <c r="W132" i="2"/>
  <c r="X78" i="2"/>
  <c r="X102" i="2"/>
  <c r="Y24" i="2"/>
  <c r="V114" i="2"/>
  <c r="W48" i="2"/>
  <c r="V123" i="2"/>
  <c r="W66" i="2"/>
  <c r="M10" i="9"/>
  <c r="W36" i="2" l="1"/>
  <c r="V108" i="2"/>
  <c r="W126" i="2"/>
  <c r="V11" i="6"/>
  <c r="V126" i="2"/>
  <c r="V12" i="6" s="1"/>
  <c r="N14" i="9"/>
  <c r="N15" i="9" s="1"/>
  <c r="N20" i="9"/>
  <c r="N21" i="9" s="1"/>
  <c r="M57" i="6"/>
  <c r="M60" i="6" s="1"/>
  <c r="N8" i="9"/>
  <c r="N9" i="9" s="1"/>
  <c r="N10" i="9" s="1"/>
  <c r="P15" i="6"/>
  <c r="P18" i="6" s="1"/>
  <c r="P46" i="6" s="1"/>
  <c r="N57" i="6"/>
  <c r="N60" i="6" s="1"/>
  <c r="O8" i="9"/>
  <c r="O9" i="9" s="1"/>
  <c r="O14" i="9"/>
  <c r="O20" i="9"/>
  <c r="Q20" i="9" s="1"/>
  <c r="Y84" i="2"/>
  <c r="X135" i="2"/>
  <c r="T12" i="2"/>
  <c r="S96" i="2"/>
  <c r="R10" i="6"/>
  <c r="R8" i="6" s="1"/>
  <c r="R9" i="6" s="1"/>
  <c r="R15" i="6" s="1"/>
  <c r="R18" i="6" s="1"/>
  <c r="R46" i="6" s="1"/>
  <c r="R50" i="6" s="1"/>
  <c r="R55" i="6" s="1"/>
  <c r="R138" i="2"/>
  <c r="W13" i="6"/>
  <c r="W123" i="2"/>
  <c r="W12" i="6" s="1"/>
  <c r="X66" i="2"/>
  <c r="X129" i="2"/>
  <c r="Y72" i="2"/>
  <c r="M16" i="9"/>
  <c r="W105" i="2"/>
  <c r="X30" i="2"/>
  <c r="X111" i="2"/>
  <c r="Y42" i="2"/>
  <c r="M22" i="9"/>
  <c r="W114" i="2"/>
  <c r="X48" i="2"/>
  <c r="W99" i="2"/>
  <c r="X18" i="2"/>
  <c r="Y102" i="2"/>
  <c r="Z24" i="2"/>
  <c r="Y120" i="2"/>
  <c r="Z60" i="2"/>
  <c r="X117" i="2"/>
  <c r="Y54" i="2"/>
  <c r="Y78" i="2"/>
  <c r="X132" i="2"/>
  <c r="X36" i="2" l="1"/>
  <c r="W108" i="2"/>
  <c r="W11" i="6" s="1"/>
  <c r="P50" i="6"/>
  <c r="P55" i="6" s="1"/>
  <c r="C8" i="7"/>
  <c r="C6" i="7" s="1"/>
  <c r="C20" i="7" s="1"/>
  <c r="R57" i="6"/>
  <c r="R60" i="6" s="1"/>
  <c r="S14" i="9"/>
  <c r="S8" i="9"/>
  <c r="S9" i="9" s="1"/>
  <c r="S20" i="9"/>
  <c r="T96" i="2"/>
  <c r="U12" i="2"/>
  <c r="Y135" i="2"/>
  <c r="Z84" i="2"/>
  <c r="S138" i="2"/>
  <c r="S10" i="6"/>
  <c r="S8" i="6" s="1"/>
  <c r="S9" i="6" s="1"/>
  <c r="S15" i="6" s="1"/>
  <c r="S18" i="6" s="1"/>
  <c r="S46" i="6" s="1"/>
  <c r="S50" i="6" s="1"/>
  <c r="S55" i="6" s="1"/>
  <c r="Q14" i="9"/>
  <c r="X13" i="6"/>
  <c r="O10" i="9"/>
  <c r="Y117" i="2"/>
  <c r="Z54" i="2"/>
  <c r="X114" i="2"/>
  <c r="Y48" i="2"/>
  <c r="X126" i="2"/>
  <c r="X105" i="2"/>
  <c r="Y30" i="2"/>
  <c r="Y132" i="2"/>
  <c r="Z78" i="2"/>
  <c r="O15" i="9"/>
  <c r="N16" i="9"/>
  <c r="O21" i="9"/>
  <c r="N22" i="9"/>
  <c r="Z120" i="2"/>
  <c r="AA60" i="2"/>
  <c r="Z102" i="2"/>
  <c r="AA24" i="2"/>
  <c r="Y111" i="2"/>
  <c r="Z42" i="2"/>
  <c r="X99" i="2"/>
  <c r="Y18" i="2"/>
  <c r="Y129" i="2"/>
  <c r="Z72" i="2"/>
  <c r="X123" i="2"/>
  <c r="Y66" i="2"/>
  <c r="X108" i="2" l="1"/>
  <c r="X11" i="6" s="1"/>
  <c r="Y36" i="2"/>
  <c r="Y13" i="6"/>
  <c r="X12" i="6"/>
  <c r="P57" i="6"/>
  <c r="P60" i="6"/>
  <c r="P61" i="6" s="1"/>
  <c r="Q8" i="9"/>
  <c r="T10" i="6"/>
  <c r="T8" i="6" s="1"/>
  <c r="T9" i="6" s="1"/>
  <c r="T138" i="2"/>
  <c r="T20" i="9"/>
  <c r="S57" i="6"/>
  <c r="S60" i="6" s="1"/>
  <c r="T14" i="9"/>
  <c r="T8" i="9"/>
  <c r="Z135" i="2"/>
  <c r="AA84" i="2"/>
  <c r="U96" i="2"/>
  <c r="V12" i="2"/>
  <c r="S15" i="9"/>
  <c r="O16" i="9"/>
  <c r="Y114" i="2"/>
  <c r="Z48" i="2"/>
  <c r="Z129" i="2"/>
  <c r="AA72" i="2"/>
  <c r="Z117" i="2"/>
  <c r="AA54" i="2"/>
  <c r="Y99" i="2"/>
  <c r="Z18" i="2"/>
  <c r="Z132" i="2"/>
  <c r="AA78" i="2"/>
  <c r="Z111" i="2"/>
  <c r="AA42" i="2"/>
  <c r="Y123" i="2"/>
  <c r="Z66" i="2"/>
  <c r="T9" i="9"/>
  <c r="S10" i="9"/>
  <c r="AA120" i="2"/>
  <c r="AB60" i="2"/>
  <c r="AA102" i="2"/>
  <c r="AB24" i="2"/>
  <c r="Y105" i="2"/>
  <c r="Z30" i="2"/>
  <c r="S21" i="9"/>
  <c r="O22" i="9"/>
  <c r="Y108" i="2" l="1"/>
  <c r="Y11" i="6" s="1"/>
  <c r="Z36" i="2"/>
  <c r="Y126" i="2"/>
  <c r="Y12" i="6"/>
  <c r="W12" i="2"/>
  <c r="V96" i="2"/>
  <c r="U138" i="2"/>
  <c r="U10" i="6"/>
  <c r="U8" i="6" s="1"/>
  <c r="U9" i="6" s="1"/>
  <c r="T15" i="6"/>
  <c r="T18" i="6" s="1"/>
  <c r="T46" i="6" s="1"/>
  <c r="T50" i="6" s="1"/>
  <c r="T55" i="6" s="1"/>
  <c r="AB84" i="2"/>
  <c r="AA135" i="2"/>
  <c r="Z13" i="6"/>
  <c r="AB72" i="2"/>
  <c r="AA129" i="2"/>
  <c r="T10" i="9"/>
  <c r="Z114" i="2"/>
  <c r="AA48" i="2"/>
  <c r="AA132" i="2"/>
  <c r="AB78" i="2"/>
  <c r="Z123" i="2"/>
  <c r="AA66" i="2"/>
  <c r="AB102" i="2"/>
  <c r="AC24" i="2"/>
  <c r="AA18" i="2"/>
  <c r="Z99" i="2"/>
  <c r="T21" i="9"/>
  <c r="S22" i="9"/>
  <c r="AB120" i="2"/>
  <c r="AC60" i="2"/>
  <c r="AA111" i="2"/>
  <c r="AB42" i="2"/>
  <c r="S16" i="9"/>
  <c r="T15" i="9"/>
  <c r="Z105" i="2"/>
  <c r="AA30" i="2"/>
  <c r="AA117" i="2"/>
  <c r="AB54" i="2"/>
  <c r="Z108" i="2" l="1"/>
  <c r="AA36" i="2"/>
  <c r="AA126" i="2" s="1"/>
  <c r="Z126" i="2"/>
  <c r="Z12" i="6" s="1"/>
  <c r="Z11" i="6"/>
  <c r="U20" i="9"/>
  <c r="U21" i="9" s="1"/>
  <c r="T57" i="6"/>
  <c r="T60" i="6" s="1"/>
  <c r="U8" i="9"/>
  <c r="U9" i="9" s="1"/>
  <c r="U14" i="9"/>
  <c r="U15" i="9" s="1"/>
  <c r="AB135" i="2"/>
  <c r="AC84" i="2"/>
  <c r="U15" i="6"/>
  <c r="U18" i="6" s="1"/>
  <c r="U46" i="6" s="1"/>
  <c r="U50" i="6" s="1"/>
  <c r="U55" i="6" s="1"/>
  <c r="V138" i="2"/>
  <c r="V10" i="6"/>
  <c r="V8" i="6" s="1"/>
  <c r="V9" i="6" s="1"/>
  <c r="V15" i="6" s="1"/>
  <c r="V18" i="6" s="1"/>
  <c r="V46" i="6" s="1"/>
  <c r="V50" i="6" s="1"/>
  <c r="V55" i="6" s="1"/>
  <c r="W96" i="2"/>
  <c r="X12" i="2"/>
  <c r="AC120" i="2"/>
  <c r="AE120" i="2" s="1"/>
  <c r="AE60" i="2"/>
  <c r="AG60" i="2"/>
  <c r="AA105" i="2"/>
  <c r="AB30" i="2"/>
  <c r="AB117" i="2"/>
  <c r="AC54" i="2"/>
  <c r="T22" i="9"/>
  <c r="U10" i="9"/>
  <c r="AB132" i="2"/>
  <c r="AC78" i="2"/>
  <c r="AA123" i="2"/>
  <c r="AB66" i="2"/>
  <c r="AA13" i="6"/>
  <c r="T16" i="9"/>
  <c r="AB111" i="2"/>
  <c r="AC42" i="2"/>
  <c r="AA99" i="2"/>
  <c r="AB18" i="2"/>
  <c r="AB129" i="2"/>
  <c r="AC72" i="2"/>
  <c r="AC102" i="2"/>
  <c r="AE102" i="2" s="1"/>
  <c r="AG24" i="2"/>
  <c r="AE24" i="2"/>
  <c r="AA114" i="2"/>
  <c r="AB48" i="2"/>
  <c r="AA12" i="6" l="1"/>
  <c r="AA108" i="2"/>
  <c r="AA11" i="6" s="1"/>
  <c r="AB36" i="2"/>
  <c r="V14" i="9"/>
  <c r="U57" i="6"/>
  <c r="U60" i="6" s="1"/>
  <c r="V20" i="9"/>
  <c r="V8" i="9"/>
  <c r="V9" i="9" s="1"/>
  <c r="AC135" i="2"/>
  <c r="AE135" i="2" s="1"/>
  <c r="AG84" i="2"/>
  <c r="AE84" i="2"/>
  <c r="Y12" i="2"/>
  <c r="X96" i="2"/>
  <c r="W138" i="2"/>
  <c r="W10" i="6"/>
  <c r="W8" i="6" s="1"/>
  <c r="W9" i="6" s="1"/>
  <c r="W14" i="9"/>
  <c r="M37" i="8"/>
  <c r="W20" i="9"/>
  <c r="M23" i="8"/>
  <c r="V57" i="6"/>
  <c r="V60" i="6" s="1"/>
  <c r="M9" i="8"/>
  <c r="W8" i="9"/>
  <c r="V10" i="9"/>
  <c r="W9" i="9"/>
  <c r="AB114" i="2"/>
  <c r="AC48" i="2"/>
  <c r="AB126" i="2"/>
  <c r="U16" i="9"/>
  <c r="V15" i="9"/>
  <c r="AC129" i="2"/>
  <c r="AG72" i="2"/>
  <c r="AE72" i="2"/>
  <c r="AB13" i="6"/>
  <c r="AC18" i="2"/>
  <c r="AB99" i="2"/>
  <c r="AB105" i="2"/>
  <c r="AC30" i="2"/>
  <c r="AG120" i="2"/>
  <c r="AH60" i="2"/>
  <c r="V21" i="9"/>
  <c r="U22" i="9"/>
  <c r="AB123" i="2"/>
  <c r="AC66" i="2"/>
  <c r="AC111" i="2"/>
  <c r="AE111" i="2" s="1"/>
  <c r="AG42" i="2"/>
  <c r="AE42" i="2"/>
  <c r="AC132" i="2"/>
  <c r="AE132" i="2" s="1"/>
  <c r="AE78" i="2"/>
  <c r="AG78" i="2"/>
  <c r="AC117" i="2"/>
  <c r="AE54" i="2"/>
  <c r="AG54" i="2"/>
  <c r="AB12" i="6"/>
  <c r="AG102" i="2"/>
  <c r="AH24" i="2"/>
  <c r="AB108" i="2" l="1"/>
  <c r="AB11" i="6" s="1"/>
  <c r="AC36" i="2"/>
  <c r="AG135" i="2"/>
  <c r="AH84" i="2"/>
  <c r="W15" i="6"/>
  <c r="W18" i="6" s="1"/>
  <c r="W46" i="6" s="1"/>
  <c r="W50" i="6" s="1"/>
  <c r="W55" i="6" s="1"/>
  <c r="X10" i="6"/>
  <c r="X8" i="6" s="1"/>
  <c r="X9" i="6" s="1"/>
  <c r="X15" i="6" s="1"/>
  <c r="X18" i="6" s="1"/>
  <c r="X46" i="6" s="1"/>
  <c r="X50" i="6" s="1"/>
  <c r="X55" i="6" s="1"/>
  <c r="X138" i="2"/>
  <c r="Y96" i="2"/>
  <c r="Z12" i="2"/>
  <c r="AH72" i="2"/>
  <c r="AG129" i="2"/>
  <c r="AC99" i="2"/>
  <c r="AE99" i="2" s="1"/>
  <c r="AE18" i="2"/>
  <c r="AG18" i="2"/>
  <c r="AC13" i="6"/>
  <c r="AE129" i="2"/>
  <c r="AE13" i="6" s="1"/>
  <c r="AG111" i="2"/>
  <c r="AH42" i="2"/>
  <c r="AG117" i="2"/>
  <c r="AH54" i="2"/>
  <c r="AH120" i="2"/>
  <c r="AI60" i="2"/>
  <c r="AH102" i="2"/>
  <c r="AI24" i="2"/>
  <c r="V16" i="9"/>
  <c r="W15" i="9"/>
  <c r="AG30" i="2"/>
  <c r="AE30" i="2"/>
  <c r="AC105" i="2"/>
  <c r="AE105" i="2" s="1"/>
  <c r="AC123" i="2"/>
  <c r="AE123" i="2" s="1"/>
  <c r="AE66" i="2"/>
  <c r="AG66" i="2"/>
  <c r="AE117" i="2"/>
  <c r="W10" i="9"/>
  <c r="M10" i="8"/>
  <c r="AG132" i="2"/>
  <c r="AH78" i="2"/>
  <c r="AC114" i="2"/>
  <c r="AG48" i="2"/>
  <c r="AE48" i="2"/>
  <c r="AC126" i="2"/>
  <c r="AE126" i="2" s="1"/>
  <c r="V22" i="9"/>
  <c r="W21" i="9"/>
  <c r="AG36" i="2" l="1"/>
  <c r="AC108" i="2"/>
  <c r="AE36" i="2"/>
  <c r="AE108" i="2"/>
  <c r="X14" i="9"/>
  <c r="X15" i="9" s="1"/>
  <c r="W57" i="6"/>
  <c r="W60" i="6" s="1"/>
  <c r="N23" i="8"/>
  <c r="N9" i="8"/>
  <c r="N10" i="8" s="1"/>
  <c r="N37" i="8"/>
  <c r="X8" i="9"/>
  <c r="X9" i="9" s="1"/>
  <c r="X20" i="9"/>
  <c r="X21" i="9" s="1"/>
  <c r="Y21" i="9" s="1"/>
  <c r="Y10" i="6"/>
  <c r="Y8" i="6" s="1"/>
  <c r="Y9" i="6" s="1"/>
  <c r="Y138" i="2"/>
  <c r="O37" i="8"/>
  <c r="O9" i="8"/>
  <c r="Y8" i="9"/>
  <c r="Y14" i="9"/>
  <c r="Y20" i="9"/>
  <c r="O23" i="8"/>
  <c r="X57" i="6"/>
  <c r="X60" i="6" s="1"/>
  <c r="AH135" i="2"/>
  <c r="AI84" i="2"/>
  <c r="AA12" i="2"/>
  <c r="Z96" i="2"/>
  <c r="AE12" i="6"/>
  <c r="AG105" i="2"/>
  <c r="AH30" i="2"/>
  <c r="AH117" i="2"/>
  <c r="AI54" i="2"/>
  <c r="W22" i="9"/>
  <c r="M38" i="8"/>
  <c r="AH132" i="2"/>
  <c r="AI78" i="2"/>
  <c r="AC12" i="6"/>
  <c r="AI102" i="2"/>
  <c r="AJ24" i="2"/>
  <c r="AG99" i="2"/>
  <c r="AH18" i="2"/>
  <c r="AG123" i="2"/>
  <c r="AH66" i="2"/>
  <c r="AH111" i="2"/>
  <c r="AI42" i="2"/>
  <c r="AG114" i="2"/>
  <c r="AH48" i="2"/>
  <c r="AE114" i="2"/>
  <c r="AE11" i="6" s="1"/>
  <c r="AC11" i="6"/>
  <c r="W16" i="9"/>
  <c r="M24" i="8"/>
  <c r="AG13" i="6"/>
  <c r="X10" i="9"/>
  <c r="AI72" i="2"/>
  <c r="AH129" i="2"/>
  <c r="AI120" i="2"/>
  <c r="AJ60" i="2"/>
  <c r="AH13" i="6" l="1"/>
  <c r="Y15" i="9"/>
  <c r="AG108" i="2"/>
  <c r="AH36" i="2"/>
  <c r="AG126" i="2"/>
  <c r="AG12" i="6" s="1"/>
  <c r="Y15" i="6"/>
  <c r="Y18" i="6" s="1"/>
  <c r="Y46" i="6" s="1"/>
  <c r="Y50" i="6" s="1"/>
  <c r="Y55" i="6" s="1"/>
  <c r="Y9" i="9"/>
  <c r="Z10" i="6"/>
  <c r="Z8" i="6" s="1"/>
  <c r="Z9" i="6" s="1"/>
  <c r="Z15" i="6" s="1"/>
  <c r="Z18" i="6" s="1"/>
  <c r="Z46" i="6" s="1"/>
  <c r="Z50" i="6" s="1"/>
  <c r="Z55" i="6" s="1"/>
  <c r="Z138" i="2"/>
  <c r="AA96" i="2"/>
  <c r="AB12" i="2"/>
  <c r="AI135" i="2"/>
  <c r="AJ84" i="2"/>
  <c r="Y10" i="9"/>
  <c r="O10" i="8"/>
  <c r="AJ102" i="2"/>
  <c r="AK24" i="2"/>
  <c r="X22" i="9"/>
  <c r="N38" i="8"/>
  <c r="AI129" i="2"/>
  <c r="AJ72" i="2"/>
  <c r="AH114" i="2"/>
  <c r="AI48" i="2"/>
  <c r="AI117" i="2"/>
  <c r="AJ54" i="2"/>
  <c r="AG11" i="6"/>
  <c r="X16" i="9"/>
  <c r="N24" i="8"/>
  <c r="AI111" i="2"/>
  <c r="AJ42" i="2"/>
  <c r="AH105" i="2"/>
  <c r="AI30" i="2"/>
  <c r="AH99" i="2"/>
  <c r="AI18" i="2"/>
  <c r="AJ120" i="2"/>
  <c r="AK60" i="2"/>
  <c r="AJ78" i="2"/>
  <c r="AI132" i="2"/>
  <c r="AH126" i="2"/>
  <c r="AH123" i="2"/>
  <c r="AI66" i="2"/>
  <c r="AH11" i="6" l="1"/>
  <c r="AI36" i="2"/>
  <c r="AH108" i="2"/>
  <c r="P37" i="8"/>
  <c r="P9" i="8"/>
  <c r="P10" i="8" s="1"/>
  <c r="Z20" i="9"/>
  <c r="Z21" i="9" s="1"/>
  <c r="P23" i="8"/>
  <c r="Y57" i="6"/>
  <c r="Y60" i="6" s="1"/>
  <c r="Z8" i="9"/>
  <c r="Z9" i="9" s="1"/>
  <c r="Z14" i="9"/>
  <c r="Z15" i="9" s="1"/>
  <c r="AK84" i="2"/>
  <c r="AJ135" i="2"/>
  <c r="AA8" i="9"/>
  <c r="Z57" i="6"/>
  <c r="Z60" i="6" s="1"/>
  <c r="Q37" i="8"/>
  <c r="AA14" i="9"/>
  <c r="Q9" i="8"/>
  <c r="AA20" i="9"/>
  <c r="Q23" i="8"/>
  <c r="AC12" i="2"/>
  <c r="AB96" i="2"/>
  <c r="AA138" i="2"/>
  <c r="AA10" i="6"/>
  <c r="AA8" i="6" s="1"/>
  <c r="AA9" i="6" s="1"/>
  <c r="AA15" i="6" s="1"/>
  <c r="AA18" i="6" s="1"/>
  <c r="AA46" i="6" s="1"/>
  <c r="AA50" i="6" s="1"/>
  <c r="AA55" i="6" s="1"/>
  <c r="AK120" i="2"/>
  <c r="AL60" i="2"/>
  <c r="AI99" i="2"/>
  <c r="AJ18" i="2"/>
  <c r="AH12" i="6"/>
  <c r="AJ117" i="2"/>
  <c r="AK54" i="2"/>
  <c r="AI105" i="2"/>
  <c r="AJ30" i="2"/>
  <c r="AI114" i="2"/>
  <c r="AJ48" i="2"/>
  <c r="Z10" i="9"/>
  <c r="AJ111" i="2"/>
  <c r="AK42" i="2"/>
  <c r="Y22" i="9"/>
  <c r="O38" i="8"/>
  <c r="AK102" i="2"/>
  <c r="AL24" i="2"/>
  <c r="AI123" i="2"/>
  <c r="AJ66" i="2"/>
  <c r="AJ129" i="2"/>
  <c r="AK72" i="2"/>
  <c r="AJ132" i="2"/>
  <c r="AK78" i="2"/>
  <c r="Y16" i="9"/>
  <c r="O24" i="8"/>
  <c r="AI13" i="6"/>
  <c r="AI108" i="2" l="1"/>
  <c r="AI11" i="6" s="1"/>
  <c r="AJ36" i="2"/>
  <c r="AJ126" i="2" s="1"/>
  <c r="AI126" i="2"/>
  <c r="AA15" i="9"/>
  <c r="AA9" i="9"/>
  <c r="AK135" i="2"/>
  <c r="AL84" i="2"/>
  <c r="AB10" i="6"/>
  <c r="AB8" i="6" s="1"/>
  <c r="AB9" i="6" s="1"/>
  <c r="AB15" i="6" s="1"/>
  <c r="AB18" i="6" s="1"/>
  <c r="AB46" i="6" s="1"/>
  <c r="AB50" i="6" s="1"/>
  <c r="AB55" i="6" s="1"/>
  <c r="AB138" i="2"/>
  <c r="AC96" i="2"/>
  <c r="AE96" i="2" s="1"/>
  <c r="AE10" i="6" s="1"/>
  <c r="AE8" i="6" s="1"/>
  <c r="AE9" i="6" s="1"/>
  <c r="AE15" i="6" s="1"/>
  <c r="AE18" i="6" s="1"/>
  <c r="AE46" i="6" s="1"/>
  <c r="AE12" i="2"/>
  <c r="AG12" i="2"/>
  <c r="AA21" i="9"/>
  <c r="AA57" i="6"/>
  <c r="AA60" i="6" s="1"/>
  <c r="AB14" i="9"/>
  <c r="R9" i="8"/>
  <c r="AB8" i="9"/>
  <c r="AB9" i="9" s="1"/>
  <c r="R37" i="8"/>
  <c r="R23" i="8"/>
  <c r="AB20" i="9"/>
  <c r="AJ13" i="6"/>
  <c r="AJ123" i="2"/>
  <c r="AK66" i="2"/>
  <c r="Z22" i="9"/>
  <c r="P38" i="8"/>
  <c r="AA10" i="9"/>
  <c r="Q10" i="8"/>
  <c r="AL120" i="2"/>
  <c r="AM60" i="2"/>
  <c r="Z16" i="9"/>
  <c r="P24" i="8"/>
  <c r="AJ114" i="2"/>
  <c r="AK48" i="2"/>
  <c r="AK132" i="2"/>
  <c r="AL78" i="2"/>
  <c r="AL102" i="2"/>
  <c r="AM24" i="2"/>
  <c r="AK111" i="2"/>
  <c r="AL42" i="2"/>
  <c r="AK117" i="2"/>
  <c r="AL54" i="2"/>
  <c r="AI12" i="6"/>
  <c r="AJ105" i="2"/>
  <c r="AK30" i="2"/>
  <c r="AL72" i="2"/>
  <c r="AK129" i="2"/>
  <c r="AJ99" i="2"/>
  <c r="AK18" i="2"/>
  <c r="AJ108" i="2" l="1"/>
  <c r="AJ11" i="6" s="1"/>
  <c r="AK36" i="2"/>
  <c r="AK126" i="2"/>
  <c r="AB15" i="9"/>
  <c r="D8" i="7"/>
  <c r="D6" i="7" s="1"/>
  <c r="D20" i="7" s="1"/>
  <c r="AE50" i="6"/>
  <c r="AE55" i="6" s="1"/>
  <c r="AC20" i="9"/>
  <c r="S23" i="8"/>
  <c r="AB57" i="6"/>
  <c r="AB60" i="6" s="1"/>
  <c r="AC14" i="9"/>
  <c r="AC15" i="9" s="1"/>
  <c r="AC8" i="9"/>
  <c r="AC9" i="9" s="1"/>
  <c r="S37" i="8"/>
  <c r="S9" i="8"/>
  <c r="AB21" i="9"/>
  <c r="AG96" i="2"/>
  <c r="AH12" i="2"/>
  <c r="AL135" i="2"/>
  <c r="AM84" i="2"/>
  <c r="AC10" i="6"/>
  <c r="AC8" i="6" s="1"/>
  <c r="AC9" i="6" s="1"/>
  <c r="AC15" i="6" s="1"/>
  <c r="AC18" i="6" s="1"/>
  <c r="AC46" i="6" s="1"/>
  <c r="AC50" i="6" s="1"/>
  <c r="AC55" i="6" s="1"/>
  <c r="AC138" i="2"/>
  <c r="AE138" i="2" s="1"/>
  <c r="AK105" i="2"/>
  <c r="AL30" i="2"/>
  <c r="AK13" i="6"/>
  <c r="AM120" i="2"/>
  <c r="AN60" i="2"/>
  <c r="AK114" i="2"/>
  <c r="AL48" i="2"/>
  <c r="AA22" i="9"/>
  <c r="Q38" i="8"/>
  <c r="AM72" i="2"/>
  <c r="AL129" i="2"/>
  <c r="AL111" i="2"/>
  <c r="AM42" i="2"/>
  <c r="AK123" i="2"/>
  <c r="AL66" i="2"/>
  <c r="AK99" i="2"/>
  <c r="AL18" i="2"/>
  <c r="AL117" i="2"/>
  <c r="AM54" i="2"/>
  <c r="AJ12" i="6"/>
  <c r="AM102" i="2"/>
  <c r="AN24" i="2"/>
  <c r="AB10" i="9"/>
  <c r="R10" i="8"/>
  <c r="AA16" i="9"/>
  <c r="Q24" i="8"/>
  <c r="AL132" i="2"/>
  <c r="AM78" i="2"/>
  <c r="AK12" i="6" l="1"/>
  <c r="AK108" i="2"/>
  <c r="AK11" i="6" s="1"/>
  <c r="AL36" i="2"/>
  <c r="AC21" i="9"/>
  <c r="AG10" i="6"/>
  <c r="AG8" i="6" s="1"/>
  <c r="AG9" i="6" s="1"/>
  <c r="AG138" i="2"/>
  <c r="AI12" i="2"/>
  <c r="AH96" i="2"/>
  <c r="T37" i="8"/>
  <c r="U37" i="8" s="1"/>
  <c r="AD14" i="9"/>
  <c r="AD15" i="9" s="1"/>
  <c r="AC57" i="6"/>
  <c r="AC60" i="6" s="1"/>
  <c r="AD20" i="9"/>
  <c r="AF20" i="9" s="1"/>
  <c r="T9" i="8"/>
  <c r="U9" i="8" s="1"/>
  <c r="AD8" i="9"/>
  <c r="AD9" i="9" s="1"/>
  <c r="T23" i="8"/>
  <c r="U23" i="8" s="1"/>
  <c r="AE57" i="6"/>
  <c r="AE60" i="6" s="1"/>
  <c r="AE61" i="6" s="1"/>
  <c r="AF8" i="9"/>
  <c r="AM135" i="2"/>
  <c r="AN84" i="2"/>
  <c r="AB22" i="9"/>
  <c r="R38" i="8"/>
  <c r="AM132" i="2"/>
  <c r="AN78" i="2"/>
  <c r="AM18" i="2"/>
  <c r="AL99" i="2"/>
  <c r="AM111" i="2"/>
  <c r="AN42" i="2"/>
  <c r="AL114" i="2"/>
  <c r="AM48" i="2"/>
  <c r="AL126" i="2"/>
  <c r="AN120" i="2"/>
  <c r="AO60" i="2"/>
  <c r="AL105" i="2"/>
  <c r="AM30" i="2"/>
  <c r="AB16" i="9"/>
  <c r="R24" i="8"/>
  <c r="AL13" i="6"/>
  <c r="AM129" i="2"/>
  <c r="AN72" i="2"/>
  <c r="AN102" i="2"/>
  <c r="AO24" i="2"/>
  <c r="AC10" i="9"/>
  <c r="S10" i="8"/>
  <c r="AM117" i="2"/>
  <c r="AN54" i="2"/>
  <c r="AL123" i="2"/>
  <c r="AL12" i="6" s="1"/>
  <c r="AM66" i="2"/>
  <c r="AL11" i="6" l="1"/>
  <c r="AM36" i="2"/>
  <c r="AL108" i="2"/>
  <c r="AF14" i="9"/>
  <c r="AD21" i="9"/>
  <c r="AI96" i="2"/>
  <c r="AJ12" i="2"/>
  <c r="AM13" i="6"/>
  <c r="AG15" i="6"/>
  <c r="AG18" i="6" s="1"/>
  <c r="AG46" i="6" s="1"/>
  <c r="AG50" i="6" s="1"/>
  <c r="AG55" i="6" s="1"/>
  <c r="AH138" i="2"/>
  <c r="AH10" i="6"/>
  <c r="AH8" i="6" s="1"/>
  <c r="AH9" i="6" s="1"/>
  <c r="AH15" i="6" s="1"/>
  <c r="AH18" i="6" s="1"/>
  <c r="AH46" i="6" s="1"/>
  <c r="AH50" i="6" s="1"/>
  <c r="AH55" i="6" s="1"/>
  <c r="AN135" i="2"/>
  <c r="AO84" i="2"/>
  <c r="AN129" i="2"/>
  <c r="AO72" i="2"/>
  <c r="AC16" i="9"/>
  <c r="S24" i="8"/>
  <c r="AC22" i="9"/>
  <c r="S38" i="8"/>
  <c r="AN111" i="2"/>
  <c r="AO42" i="2"/>
  <c r="AM105" i="2"/>
  <c r="AN30" i="2"/>
  <c r="AM123" i="2"/>
  <c r="AN66" i="2"/>
  <c r="AO120" i="2"/>
  <c r="AP60" i="2"/>
  <c r="AN132" i="2"/>
  <c r="AO78" i="2"/>
  <c r="AD10" i="9"/>
  <c r="T10" i="8"/>
  <c r="AN117" i="2"/>
  <c r="AO54" i="2"/>
  <c r="AN18" i="2"/>
  <c r="AM99" i="2"/>
  <c r="AM114" i="2"/>
  <c r="AN48" i="2"/>
  <c r="AM126" i="2"/>
  <c r="AO102" i="2"/>
  <c r="AP24" i="2"/>
  <c r="AM11" i="6" l="1"/>
  <c r="AM108" i="2"/>
  <c r="AN36" i="2"/>
  <c r="AM12" i="6"/>
  <c r="AH20" i="9"/>
  <c r="AH21" i="9" s="1"/>
  <c r="V23" i="8"/>
  <c r="V9" i="8"/>
  <c r="AG57" i="6"/>
  <c r="AG60" i="6" s="1"/>
  <c r="V37" i="8"/>
  <c r="AH8" i="9"/>
  <c r="AH9" i="9" s="1"/>
  <c r="AH14" i="9"/>
  <c r="AH15" i="9" s="1"/>
  <c r="AI15" i="9" s="1"/>
  <c r="AI10" i="6"/>
  <c r="AI8" i="6" s="1"/>
  <c r="AI9" i="6" s="1"/>
  <c r="AI15" i="6" s="1"/>
  <c r="AI18" i="6" s="1"/>
  <c r="AI46" i="6" s="1"/>
  <c r="AI50" i="6" s="1"/>
  <c r="AI55" i="6" s="1"/>
  <c r="AI138" i="2"/>
  <c r="AO135" i="2"/>
  <c r="AP84" i="2"/>
  <c r="W23" i="8"/>
  <c r="AH57" i="6"/>
  <c r="AH60" i="6" s="1"/>
  <c r="W37" i="8"/>
  <c r="AI20" i="9"/>
  <c r="AI8" i="9"/>
  <c r="W9" i="8"/>
  <c r="AI14" i="9"/>
  <c r="AJ96" i="2"/>
  <c r="AK12" i="2"/>
  <c r="AN105" i="2"/>
  <c r="AO30" i="2"/>
  <c r="AN99" i="2"/>
  <c r="AO18" i="2"/>
  <c r="AO117" i="2"/>
  <c r="AP54" i="2"/>
  <c r="AO132" i="2"/>
  <c r="AP78" i="2"/>
  <c r="AD22" i="9"/>
  <c r="T38" i="8"/>
  <c r="AN114" i="2"/>
  <c r="AO48" i="2"/>
  <c r="AN126" i="2"/>
  <c r="AO111" i="2"/>
  <c r="AP42" i="2"/>
  <c r="AO129" i="2"/>
  <c r="AP72" i="2"/>
  <c r="AP102" i="2"/>
  <c r="AQ24" i="2"/>
  <c r="AP120" i="2"/>
  <c r="AQ60" i="2"/>
  <c r="AD16" i="9"/>
  <c r="T24" i="8"/>
  <c r="AH10" i="9"/>
  <c r="V10" i="8"/>
  <c r="AN123" i="2"/>
  <c r="AN12" i="6" s="1"/>
  <c r="AO66" i="2"/>
  <c r="AN13" i="6"/>
  <c r="AO36" i="2" l="1"/>
  <c r="AN108" i="2"/>
  <c r="AN11" i="6" s="1"/>
  <c r="AI9" i="9"/>
  <c r="AI57" i="6"/>
  <c r="AI60" i="6" s="1"/>
  <c r="AJ8" i="9"/>
  <c r="AJ9" i="9" s="1"/>
  <c r="X9" i="8"/>
  <c r="AJ14" i="9"/>
  <c r="AJ15" i="9" s="1"/>
  <c r="AJ20" i="9"/>
  <c r="X37" i="8"/>
  <c r="X23" i="8"/>
  <c r="AL12" i="2"/>
  <c r="AK96" i="2"/>
  <c r="AJ138" i="2"/>
  <c r="AJ10" i="6"/>
  <c r="AJ8" i="6" s="1"/>
  <c r="AJ9" i="6" s="1"/>
  <c r="AJ15" i="6" s="1"/>
  <c r="AJ18" i="6" s="1"/>
  <c r="AJ46" i="6" s="1"/>
  <c r="AJ50" i="6" s="1"/>
  <c r="AJ55" i="6" s="1"/>
  <c r="AQ84" i="2"/>
  <c r="AP135" i="2"/>
  <c r="AI21" i="9"/>
  <c r="AO13" i="6"/>
  <c r="AO105" i="2"/>
  <c r="AP30" i="2"/>
  <c r="AQ102" i="2"/>
  <c r="AR24" i="2"/>
  <c r="AO99" i="2"/>
  <c r="AP18" i="2"/>
  <c r="AH22" i="9"/>
  <c r="V38" i="8"/>
  <c r="AQ78" i="2"/>
  <c r="AP132" i="2"/>
  <c r="W10" i="8"/>
  <c r="AP111" i="2"/>
  <c r="AQ42" i="2"/>
  <c r="AO123" i="2"/>
  <c r="AP66" i="2"/>
  <c r="AP129" i="2"/>
  <c r="AQ72" i="2"/>
  <c r="AO114" i="2"/>
  <c r="AP48" i="2"/>
  <c r="AH16" i="9"/>
  <c r="V24" i="8"/>
  <c r="AQ120" i="2"/>
  <c r="AR60" i="2"/>
  <c r="AP117" i="2"/>
  <c r="AQ54" i="2"/>
  <c r="AO126" i="2"/>
  <c r="AO11" i="6" l="1"/>
  <c r="AO108" i="2"/>
  <c r="AP36" i="2"/>
  <c r="AR84" i="2"/>
  <c r="AQ135" i="2"/>
  <c r="Y9" i="8"/>
  <c r="AI10" i="9" s="1"/>
  <c r="AK14" i="9"/>
  <c r="AK15" i="9" s="1"/>
  <c r="AK8" i="9"/>
  <c r="AK9" i="9" s="1"/>
  <c r="AJ57" i="6"/>
  <c r="AJ60" i="6" s="1"/>
  <c r="AK20" i="9"/>
  <c r="Y23" i="8"/>
  <c r="AI16" i="9" s="1"/>
  <c r="Y37" i="8"/>
  <c r="AO12" i="6"/>
  <c r="AK10" i="6"/>
  <c r="AK8" i="6" s="1"/>
  <c r="AK9" i="6" s="1"/>
  <c r="AK15" i="6" s="1"/>
  <c r="AK18" i="6" s="1"/>
  <c r="AK46" i="6" s="1"/>
  <c r="AK50" i="6" s="1"/>
  <c r="AK55" i="6" s="1"/>
  <c r="AK138" i="2"/>
  <c r="AJ21" i="9"/>
  <c r="AM12" i="2"/>
  <c r="AL96" i="2"/>
  <c r="AR72" i="2"/>
  <c r="AQ129" i="2"/>
  <c r="AQ132" i="2"/>
  <c r="AR78" i="2"/>
  <c r="AP105" i="2"/>
  <c r="AQ30" i="2"/>
  <c r="AQ117" i="2"/>
  <c r="AR54" i="2"/>
  <c r="AP13" i="6"/>
  <c r="AP99" i="2"/>
  <c r="AQ18" i="2"/>
  <c r="AP123" i="2"/>
  <c r="AQ66" i="2"/>
  <c r="AQ111" i="2"/>
  <c r="AR42" i="2"/>
  <c r="AR120" i="2"/>
  <c r="AT120" i="2" s="1"/>
  <c r="AT60" i="2"/>
  <c r="W24" i="8"/>
  <c r="AI22" i="9"/>
  <c r="W38" i="8"/>
  <c r="AP114" i="2"/>
  <c r="AQ48" i="2"/>
  <c r="AR102" i="2"/>
  <c r="AT102" i="2" s="1"/>
  <c r="AT24" i="2"/>
  <c r="AP12" i="6" l="1"/>
  <c r="AP108" i="2"/>
  <c r="AQ36" i="2"/>
  <c r="AQ126" i="2"/>
  <c r="AP11" i="6"/>
  <c r="AP126" i="2"/>
  <c r="AK21" i="9"/>
  <c r="AL8" i="9"/>
  <c r="AL9" i="9" s="1"/>
  <c r="AL20" i="9"/>
  <c r="AL21" i="9" s="1"/>
  <c r="Z23" i="8"/>
  <c r="AK57" i="6"/>
  <c r="AK60" i="6" s="1"/>
  <c r="Z9" i="8"/>
  <c r="AJ10" i="9" s="1"/>
  <c r="Y10" i="8" s="1"/>
  <c r="AL14" i="9"/>
  <c r="AL15" i="9" s="1"/>
  <c r="Z37" i="8"/>
  <c r="AJ22" i="9" s="1"/>
  <c r="X10" i="8"/>
  <c r="AR135" i="2"/>
  <c r="AT135" i="2" s="1"/>
  <c r="AT84" i="2"/>
  <c r="AL10" i="6"/>
  <c r="AL8" i="6" s="1"/>
  <c r="AL9" i="6" s="1"/>
  <c r="AL15" i="6" s="1"/>
  <c r="AL18" i="6" s="1"/>
  <c r="AL46" i="6" s="1"/>
  <c r="AL50" i="6" s="1"/>
  <c r="AL55" i="6" s="1"/>
  <c r="AL138" i="2"/>
  <c r="AN12" i="2"/>
  <c r="AM96" i="2"/>
  <c r="AR132" i="2"/>
  <c r="AT132" i="2" s="1"/>
  <c r="AT78" i="2"/>
  <c r="AR117" i="2"/>
  <c r="AT54" i="2"/>
  <c r="AQ13" i="6"/>
  <c r="AT72" i="2"/>
  <c r="AR129" i="2"/>
  <c r="AR111" i="2"/>
  <c r="AT111" i="2" s="1"/>
  <c r="AT42" i="2"/>
  <c r="AQ123" i="2"/>
  <c r="AQ12" i="6" s="1"/>
  <c r="AR66" i="2"/>
  <c r="AQ105" i="2"/>
  <c r="AR30" i="2"/>
  <c r="X38" i="8"/>
  <c r="AJ16" i="9"/>
  <c r="X24" i="8"/>
  <c r="AQ114" i="2"/>
  <c r="AR48" i="2"/>
  <c r="AR18" i="2"/>
  <c r="AQ99" i="2"/>
  <c r="AQ11" i="6" l="1"/>
  <c r="AQ108" i="2"/>
  <c r="AR36" i="2"/>
  <c r="AM20" i="9"/>
  <c r="AM21" i="9" s="1"/>
  <c r="AL57" i="6"/>
  <c r="AL60" i="6" s="1"/>
  <c r="AA23" i="8"/>
  <c r="AK16" i="9" s="1"/>
  <c r="AM8" i="9"/>
  <c r="AM9" i="9" s="1"/>
  <c r="AA9" i="8"/>
  <c r="AK10" i="9" s="1"/>
  <c r="Z10" i="8" s="1"/>
  <c r="AA37" i="8"/>
  <c r="AM14" i="9"/>
  <c r="AM15" i="9" s="1"/>
  <c r="AM10" i="6"/>
  <c r="AM8" i="6" s="1"/>
  <c r="AM9" i="6" s="1"/>
  <c r="AM15" i="6" s="1"/>
  <c r="AM18" i="6" s="1"/>
  <c r="AM46" i="6" s="1"/>
  <c r="AM50" i="6" s="1"/>
  <c r="AM55" i="6" s="1"/>
  <c r="AM138" i="2"/>
  <c r="AO12" i="2"/>
  <c r="AN96" i="2"/>
  <c r="AR123" i="2"/>
  <c r="AT123" i="2" s="1"/>
  <c r="AT66" i="2"/>
  <c r="AR99" i="2"/>
  <c r="AT99" i="2" s="1"/>
  <c r="AT18" i="2"/>
  <c r="Y24" i="8"/>
  <c r="AK22" i="9"/>
  <c r="Y38" i="8"/>
  <c r="AT117" i="2"/>
  <c r="AR114" i="2"/>
  <c r="AT48" i="2"/>
  <c r="AR105" i="2"/>
  <c r="AT105" i="2" s="1"/>
  <c r="AT30" i="2"/>
  <c r="AR13" i="6"/>
  <c r="AT129" i="2"/>
  <c r="AT13" i="6" s="1"/>
  <c r="AT12" i="6" l="1"/>
  <c r="AR108" i="2"/>
  <c r="AT36" i="2"/>
  <c r="AT108" i="2"/>
  <c r="AR126" i="2"/>
  <c r="AT126" i="2" s="1"/>
  <c r="AP12" i="2"/>
  <c r="AO96" i="2"/>
  <c r="AB9" i="8"/>
  <c r="AL10" i="9" s="1"/>
  <c r="AA10" i="8" s="1"/>
  <c r="AN8" i="9"/>
  <c r="AN9" i="9" s="1"/>
  <c r="AN20" i="9"/>
  <c r="AN21" i="9" s="1"/>
  <c r="AB23" i="8"/>
  <c r="AL16" i="9" s="1"/>
  <c r="AM57" i="6"/>
  <c r="AM60" i="6" s="1"/>
  <c r="AB37" i="8"/>
  <c r="AN14" i="9"/>
  <c r="AN15" i="9" s="1"/>
  <c r="AN138" i="2"/>
  <c r="AN10" i="6"/>
  <c r="AN8" i="6" s="1"/>
  <c r="AN9" i="6" s="1"/>
  <c r="AN15" i="6" s="1"/>
  <c r="AN18" i="6" s="1"/>
  <c r="AN46" i="6" s="1"/>
  <c r="AN50" i="6" s="1"/>
  <c r="AN55" i="6" s="1"/>
  <c r="AL22" i="9"/>
  <c r="Z38" i="8"/>
  <c r="AT114" i="2"/>
  <c r="AT11" i="6" s="1"/>
  <c r="AR11" i="6"/>
  <c r="Z24" i="8"/>
  <c r="AR12" i="6"/>
  <c r="AC23" i="8" l="1"/>
  <c r="AM16" i="9" s="1"/>
  <c r="AO20" i="9"/>
  <c r="AO21" i="9" s="1"/>
  <c r="AO14" i="9"/>
  <c r="AO15" i="9" s="1"/>
  <c r="AN57" i="6"/>
  <c r="AN60" i="6" s="1"/>
  <c r="AC9" i="8"/>
  <c r="AM10" i="9" s="1"/>
  <c r="AO8" i="9"/>
  <c r="AO9" i="9" s="1"/>
  <c r="AC37" i="8"/>
  <c r="AM22" i="9" s="1"/>
  <c r="AO138" i="2"/>
  <c r="AO10" i="6"/>
  <c r="AO8" i="6" s="1"/>
  <c r="AO9" i="6" s="1"/>
  <c r="AQ12" i="2"/>
  <c r="AP96" i="2"/>
  <c r="AA24" i="8"/>
  <c r="AA38" i="8"/>
  <c r="AB10" i="8" l="1"/>
  <c r="AP138" i="2"/>
  <c r="AP10" i="6"/>
  <c r="AP8" i="6" s="1"/>
  <c r="AP9" i="6" s="1"/>
  <c r="AO15" i="6"/>
  <c r="AO18" i="6"/>
  <c r="AO46" i="6" s="1"/>
  <c r="AO50" i="6" s="1"/>
  <c r="AO55" i="6" s="1"/>
  <c r="AQ96" i="2"/>
  <c r="AR12" i="2"/>
  <c r="AB38" i="8"/>
  <c r="AB24" i="8"/>
  <c r="AO57" i="6" l="1"/>
  <c r="AO60" i="6" s="1"/>
  <c r="AP8" i="9"/>
  <c r="AP9" i="9" s="1"/>
  <c r="AP20" i="9"/>
  <c r="AP21" i="9" s="1"/>
  <c r="AP14" i="9"/>
  <c r="AP15" i="9" s="1"/>
  <c r="AD9" i="8"/>
  <c r="AN10" i="9" s="1"/>
  <c r="AD23" i="8"/>
  <c r="AN16" i="9" s="1"/>
  <c r="AD37" i="8"/>
  <c r="AN22" i="9" s="1"/>
  <c r="AP15" i="6"/>
  <c r="AP18" i="6" s="1"/>
  <c r="AP46" i="6" s="1"/>
  <c r="AP50" i="6" s="1"/>
  <c r="AP55" i="6" s="1"/>
  <c r="AQ138" i="2"/>
  <c r="AQ10" i="6"/>
  <c r="AQ8" i="6" s="1"/>
  <c r="AQ9" i="6" s="1"/>
  <c r="AQ15" i="6" s="1"/>
  <c r="AQ18" i="6" s="1"/>
  <c r="AQ46" i="6" s="1"/>
  <c r="AQ50" i="6" s="1"/>
  <c r="AQ55" i="6" s="1"/>
  <c r="AR96" i="2"/>
  <c r="AT12" i="2"/>
  <c r="AQ8" i="9" l="1"/>
  <c r="AQ9" i="9" s="1"/>
  <c r="AQ14" i="9"/>
  <c r="AQ15" i="9" s="1"/>
  <c r="AE23" i="8"/>
  <c r="AO16" i="9" s="1"/>
  <c r="AP57" i="6"/>
  <c r="AP60" i="6" s="1"/>
  <c r="AE37" i="8"/>
  <c r="AQ20" i="9"/>
  <c r="AQ21" i="9" s="1"/>
  <c r="AE9" i="8"/>
  <c r="AO22" i="9"/>
  <c r="AC10" i="8"/>
  <c r="AC38" i="8"/>
  <c r="AR10" i="6"/>
  <c r="AR8" i="6" s="1"/>
  <c r="AR9" i="6" s="1"/>
  <c r="AR15" i="6" s="1"/>
  <c r="AR18" i="6" s="1"/>
  <c r="AR46" i="6" s="1"/>
  <c r="AR50" i="6" s="1"/>
  <c r="AR55" i="6" s="1"/>
  <c r="AR138" i="2"/>
  <c r="AT138" i="2" s="1"/>
  <c r="AT96" i="2"/>
  <c r="AT10" i="6" s="1"/>
  <c r="AT8" i="6" s="1"/>
  <c r="AT9" i="6" s="1"/>
  <c r="AT15" i="6" s="1"/>
  <c r="AT18" i="6" s="1"/>
  <c r="AT46" i="6" s="1"/>
  <c r="AQ60" i="6"/>
  <c r="AR8" i="9"/>
  <c r="AF9" i="8"/>
  <c r="AR14" i="9"/>
  <c r="AF37" i="8"/>
  <c r="AF23" i="8"/>
  <c r="AR20" i="9"/>
  <c r="AQ57" i="6"/>
  <c r="AC24" i="8"/>
  <c r="AP22" i="9" l="1"/>
  <c r="AE38" i="8" s="1"/>
  <c r="AR21" i="9"/>
  <c r="AP16" i="9"/>
  <c r="AD24" i="8"/>
  <c r="AR57" i="6"/>
  <c r="AR60" i="6" s="1"/>
  <c r="AG37" i="8"/>
  <c r="AH37" i="8" s="1"/>
  <c r="D41" i="8" s="1"/>
  <c r="C41" i="8" s="1"/>
  <c r="AG9" i="8"/>
  <c r="AH9" i="8" s="1"/>
  <c r="D13" i="8" s="1"/>
  <c r="C13" i="8" s="1"/>
  <c r="AS20" i="9"/>
  <c r="AG23" i="8"/>
  <c r="AH23" i="8" s="1"/>
  <c r="D27" i="8" s="1"/>
  <c r="C27" i="8" s="1"/>
  <c r="AS8" i="9"/>
  <c r="AS14" i="9"/>
  <c r="AU14" i="9" s="1"/>
  <c r="E8" i="7"/>
  <c r="E6" i="7" s="1"/>
  <c r="E20" i="7" s="1"/>
  <c r="AT50" i="6"/>
  <c r="AT55" i="6" s="1"/>
  <c r="AD38" i="8"/>
  <c r="AO10" i="9"/>
  <c r="AR15" i="9"/>
  <c r="AS15" i="9" s="1"/>
  <c r="AR9" i="9"/>
  <c r="AE24" i="8"/>
  <c r="AQ16" i="9" l="1"/>
  <c r="AP10" i="9"/>
  <c r="AD10" i="8"/>
  <c r="AU20" i="9"/>
  <c r="AS21" i="9"/>
  <c r="AU8" i="9"/>
  <c r="AT57" i="6"/>
  <c r="AT60" i="6" s="1"/>
  <c r="AT61" i="6" s="1"/>
  <c r="AQ22" i="9"/>
  <c r="AF38" i="8" s="1"/>
  <c r="AS9" i="9"/>
  <c r="AR16" i="9"/>
  <c r="AF24" i="8"/>
  <c r="AR22" i="9" l="1"/>
  <c r="AQ10" i="9"/>
  <c r="AE10" i="8"/>
  <c r="AS22" i="9"/>
  <c r="AG38" i="8"/>
  <c r="AS16" i="9"/>
  <c r="AG24" i="8"/>
  <c r="AR10" i="9" l="1"/>
  <c r="AF10" i="8"/>
  <c r="AG10" i="8" l="1"/>
  <c r="AS10" i="9"/>
  <c r="C10" i="11"/>
</calcChain>
</file>

<file path=xl/sharedStrings.xml><?xml version="1.0" encoding="utf-8"?>
<sst xmlns="http://schemas.openxmlformats.org/spreadsheetml/2006/main" count="716" uniqueCount="214">
  <si>
    <t>Este documento se ha exportado desde Numbers. Cada tabla se ha convertido en una hoja de cálculo de Excel. Los demás objetos de las hojas de Numbers se han colocado en distintas hojas de cálculo. Recuerda que el cálculo de fórmulas puede ser diferente en Excel.</t>
  </si>
  <si>
    <t>Nombre de hoja de Numbers</t>
  </si>
  <si>
    <t>Nombre de tabla de Numbers</t>
  </si>
  <si>
    <t>Nombre de hoja de cálculo de Excel</t>
  </si>
  <si>
    <t>1. Previsiones</t>
  </si>
  <si>
    <t>Tabla 1</t>
  </si>
  <si>
    <t>Previsiones - escenario conservador</t>
  </si>
  <si>
    <t>Enero</t>
  </si>
  <si>
    <t>Febrero</t>
  </si>
  <si>
    <t>Marzo</t>
  </si>
  <si>
    <t>Abril</t>
  </si>
  <si>
    <t>Mayo</t>
  </si>
  <si>
    <t>Junio</t>
  </si>
  <si>
    <t>Julio</t>
  </si>
  <si>
    <t>Agosto</t>
  </si>
  <si>
    <t>Septiembre</t>
  </si>
  <si>
    <t>Octubre</t>
  </si>
  <si>
    <t>Noviembre</t>
  </si>
  <si>
    <t>Diciembre</t>
  </si>
  <si>
    <t>Clientes - escenario conservador</t>
  </si>
  <si>
    <t>Estándar</t>
  </si>
  <si>
    <t>Nuevos clientes</t>
  </si>
  <si>
    <t>Clientes perdidos</t>
  </si>
  <si>
    <t>% de pérdida</t>
  </si>
  <si>
    <t>Clientes acumulados</t>
  </si>
  <si>
    <t>Plus</t>
  </si>
  <si>
    <t>Business</t>
  </si>
  <si>
    <t>Survival</t>
  </si>
  <si>
    <t>Satellite Shop</t>
  </si>
  <si>
    <t>Planet Shop</t>
  </si>
  <si>
    <t>Galaxy Shop</t>
  </si>
  <si>
    <t>AidenPay Standard</t>
  </si>
  <si>
    <t>AidenPay Plus</t>
  </si>
  <si>
    <t>AidenPay Pro</t>
  </si>
  <si>
    <t>Asteroid</t>
  </si>
  <si>
    <t>Nebula</t>
  </si>
  <si>
    <t>Supernova</t>
  </si>
  <si>
    <t>Servidor Personal Basic</t>
  </si>
  <si>
    <t>Servidor Personal Plus</t>
  </si>
  <si>
    <t>Servidor Personal Empresa</t>
  </si>
  <si>
    <t>Servidor Personal Alto Rendimiento</t>
  </si>
  <si>
    <t>Instant Delivery</t>
  </si>
  <si>
    <t>Ingresos por servicio (mensual)</t>
  </si>
  <si>
    <t>Ingresos por nuevos clientes</t>
  </si>
  <si>
    <t>Ingresos totales</t>
  </si>
  <si>
    <t>AidenPay (comisiones)</t>
  </si>
  <si>
    <t>Web corporativa</t>
  </si>
  <si>
    <t>Suscripción</t>
  </si>
  <si>
    <t>IVA</t>
  </si>
  <si>
    <t>Suscripción sin IVA</t>
  </si>
  <si>
    <t>E-commerce</t>
  </si>
  <si>
    <t>AidenPay</t>
  </si>
  <si>
    <t>Standard</t>
  </si>
  <si>
    <t>Pro</t>
  </si>
  <si>
    <t>Social packs</t>
  </si>
  <si>
    <t>2. KPI - Ventas</t>
  </si>
  <si>
    <t>Rendimiento por comercial</t>
  </si>
  <si>
    <t>Leads/comercial al día</t>
  </si>
  <si>
    <t>Leads/comercial al mes (22 días)</t>
  </si>
  <si>
    <t>Leads interesados/comercial al día</t>
  </si>
  <si>
    <t>Leads interesados/comercial al mes</t>
  </si>
  <si>
    <t>% de interés</t>
  </si>
  <si>
    <t>Leads convertidos al mes</t>
  </si>
  <si>
    <t>% de éxito</t>
  </si>
  <si>
    <t>Satellite</t>
  </si>
  <si>
    <t>Planet</t>
  </si>
  <si>
    <t>Galaxy</t>
  </si>
  <si>
    <t>Rendimiento del equipo comercial</t>
  </si>
  <si>
    <t>Rendimiento orgánico</t>
  </si>
  <si>
    <t>Posicionamiento SEO</t>
  </si>
  <si>
    <t>Google ads</t>
  </si>
  <si>
    <t>Facebook ads</t>
  </si>
  <si>
    <t>3. Estructura de costes</t>
  </si>
  <si>
    <t>Estructura de costes</t>
  </si>
  <si>
    <t>Estructura de RRHH</t>
  </si>
  <si>
    <t>Partner CEO</t>
  </si>
  <si>
    <t>Partner COO</t>
  </si>
  <si>
    <t>Legal advisor</t>
  </si>
  <si>
    <t>Software manager</t>
  </si>
  <si>
    <t>Web developer</t>
  </si>
  <si>
    <t>Software engineer</t>
  </si>
  <si>
    <t>COO en Reino Unido</t>
  </si>
  <si>
    <t>Brand representative</t>
  </si>
  <si>
    <t>Total</t>
  </si>
  <si>
    <t>Estructura de Marketing y Publicidad</t>
  </si>
  <si>
    <t>Material físico (trípticos y panfletos)</t>
  </si>
  <si>
    <t>Otros</t>
  </si>
  <si>
    <t>4. Recursos humanos</t>
  </si>
  <si>
    <t>Personal (#)</t>
  </si>
  <si>
    <t>Equipo de dirección</t>
  </si>
  <si>
    <t>Equipo técnico</t>
  </si>
  <si>
    <t>Equipo de ventas</t>
  </si>
  <si>
    <t>Colaboradores de venta</t>
  </si>
  <si>
    <t>Colaboradores</t>
  </si>
  <si>
    <t>Coste de personal (por puesto)</t>
  </si>
  <si>
    <t>Coste total de personal</t>
  </si>
  <si>
    <t>5. PyG</t>
  </si>
  <si>
    <t>Ingresos de explotación</t>
  </si>
  <si>
    <t>Ventas brutas</t>
  </si>
  <si>
    <t>Ventas netas (sin IVA)</t>
  </si>
  <si>
    <t>Web e-commerce</t>
  </si>
  <si>
    <t>Costes variables</t>
  </si>
  <si>
    <t>BENEFICIO BRUTO</t>
  </si>
  <si>
    <t>Personal</t>
  </si>
  <si>
    <t>Sueldos y salarios</t>
  </si>
  <si>
    <t>Retribución variable</t>
  </si>
  <si>
    <t>Tecnología</t>
  </si>
  <si>
    <t>Servidores y hosting</t>
  </si>
  <si>
    <t>Plataforma CRM</t>
  </si>
  <si>
    <t>Licencias y soporte</t>
  </si>
  <si>
    <t>Equipos informáticos</t>
  </si>
  <si>
    <t>Telefonía</t>
  </si>
  <si>
    <t>Administración</t>
  </si>
  <si>
    <t>Suministros</t>
  </si>
  <si>
    <t>Alquiler oficina</t>
  </si>
  <si>
    <t>Legal</t>
  </si>
  <si>
    <t>Servicios bancarios</t>
  </si>
  <si>
    <t>Marketing</t>
  </si>
  <si>
    <t>Campañas de publicidad</t>
  </si>
  <si>
    <t>GASTOS OPERATIVOS</t>
  </si>
  <si>
    <t>EBITDA</t>
  </si>
  <si>
    <t>Depreciación y amortización</t>
  </si>
  <si>
    <t>BAII</t>
  </si>
  <si>
    <t>Gastos financieros</t>
  </si>
  <si>
    <t>Ingresos financiers</t>
  </si>
  <si>
    <t>BAT</t>
  </si>
  <si>
    <t>Impuestos</t>
  </si>
  <si>
    <t>BENEFICIO NETO</t>
  </si>
  <si>
    <t>BN sobre ventas (%)</t>
  </si>
  <si>
    <t>6. Flujos de caja</t>
  </si>
  <si>
    <t>Flujos de Caja</t>
  </si>
  <si>
    <t>Flujo de caja sin deuda</t>
  </si>
  <si>
    <t>EBTIDA</t>
  </si>
  <si>
    <t>(1-t)</t>
  </si>
  <si>
    <t>(+) Amortización</t>
  </si>
  <si>
    <t>Necesidades Operativas de Fondos (NOF)</t>
  </si>
  <si>
    <t>Existencias</t>
  </si>
  <si>
    <t>(-) Proveedores</t>
  </si>
  <si>
    <t>(+) Clientes</t>
  </si>
  <si>
    <t>∆ NOF</t>
  </si>
  <si>
    <t>Flujo de Caja Libre (FCL)</t>
  </si>
  <si>
    <t>Flujo de Caja de la Deuda</t>
  </si>
  <si>
    <t>Principal</t>
  </si>
  <si>
    <t>(+) Intereses</t>
  </si>
  <si>
    <t>Flujo de Caja del Accionista</t>
  </si>
  <si>
    <t>Flujo de Caja Libre</t>
  </si>
  <si>
    <t>(-) Flujo de Caja de la Deuda</t>
  </si>
  <si>
    <t>7. Rentabilidad inversión</t>
  </si>
  <si>
    <t>Análisis de Rentabilidad</t>
  </si>
  <si>
    <t>Supuesto 1 (margen de error de 10% sobre el BAT)</t>
  </si>
  <si>
    <t>Flujos de caja del inversor</t>
  </si>
  <si>
    <t>Flujo de caja del inversor (sobre efectivo total)</t>
  </si>
  <si>
    <t>Inversión inicial</t>
  </si>
  <si>
    <t>Rentabilidad (en 24 meses)</t>
  </si>
  <si>
    <t>Coste de oportunidad</t>
  </si>
  <si>
    <t>Supuesto 2 (error de &gt;10% sobre el BAT)</t>
  </si>
  <si>
    <t>Supuesto 3 (error de &lt;-10% sobre el BAT)</t>
  </si>
  <si>
    <t>8. Flujos de efectivo</t>
  </si>
  <si>
    <t>Flujos de Efectivo</t>
  </si>
  <si>
    <r>
      <rPr>
        <b/>
        <sz val="11"/>
        <color indexed="8"/>
        <rFont val="Calibri"/>
      </rPr>
      <t>Supuesto 1 (±10% sobre el BAT)</t>
    </r>
  </si>
  <si>
    <t>Flujo de efectivo neto</t>
  </si>
  <si>
    <t>Efectivo acumulado (sin reparto de dividendos)</t>
  </si>
  <si>
    <t>Efectivo acumulado (después de dividendos)</t>
  </si>
  <si>
    <r>
      <rPr>
        <b/>
        <sz val="11"/>
        <color indexed="8"/>
        <rFont val="Calibri"/>
      </rPr>
      <t>Supuesto 2 (≥10% sobre el BAT)</t>
    </r>
  </si>
  <si>
    <r>
      <rPr>
        <b/>
        <sz val="11"/>
        <color indexed="8"/>
        <rFont val="Calibri"/>
      </rPr>
      <t>Supuesto 3 (≤-10% sobre el BAT)</t>
    </r>
  </si>
  <si>
    <t>9. Porcentajes de la SC</t>
  </si>
  <si>
    <t>CEO</t>
  </si>
  <si>
    <t>COO</t>
  </si>
  <si>
    <t>CFO</t>
  </si>
  <si>
    <t>Inversores</t>
  </si>
  <si>
    <t>Inversor 1</t>
  </si>
  <si>
    <t>Inversor 2</t>
  </si>
  <si>
    <t>10. Costes</t>
  </si>
  <si>
    <t>Mensualidad</t>
  </si>
  <si>
    <t>Mensualidad sin IVA</t>
  </si>
  <si>
    <t>Ionos</t>
  </si>
  <si>
    <t>Envato</t>
  </si>
  <si>
    <t>Themeforest</t>
  </si>
  <si>
    <t>Costes fijos</t>
  </si>
  <si>
    <t>Ionos Aiden</t>
  </si>
  <si>
    <t>Tidio</t>
  </si>
  <si>
    <t>HubSpot</t>
  </si>
  <si>
    <t>Adobe</t>
  </si>
  <si>
    <t>Zadarma</t>
  </si>
  <si>
    <t>11. Web Corporativa</t>
  </si>
  <si>
    <t>12. E-commerce</t>
  </si>
  <si>
    <t>13. AidenPay</t>
  </si>
  <si>
    <t>Eurozona (por transacción)</t>
  </si>
  <si>
    <t>Cobramos</t>
  </si>
  <si>
    <t>Nos cobran</t>
  </si>
  <si>
    <t>Internacional (por transacción)</t>
  </si>
  <si>
    <t>Previsión mensual media</t>
  </si>
  <si>
    <t>Facturación online</t>
  </si>
  <si>
    <t>Nº de transacciones</t>
  </si>
  <si>
    <t>Ticket medio</t>
  </si>
  <si>
    <t>Comisiones a cobrar</t>
  </si>
  <si>
    <t>Por facturación</t>
  </si>
  <si>
    <t>Por transacciones</t>
  </si>
  <si>
    <t>14. Social Packs</t>
  </si>
  <si>
    <t>Primeros 6 meses</t>
  </si>
  <si>
    <t>A partir de los 6 meses</t>
  </si>
  <si>
    <t>Localizador de empresas</t>
  </si>
  <si>
    <t>Primeros 3 meses</t>
  </si>
  <si>
    <t>A partir de los 3 meses</t>
  </si>
  <si>
    <t>Ranking coach</t>
  </si>
  <si>
    <t>Permanencia de 1 año</t>
  </si>
  <si>
    <t>Base</t>
  </si>
  <si>
    <t>Con IVA</t>
  </si>
  <si>
    <t>Sin IVA</t>
  </si>
  <si>
    <t>Benficio de Asteroid</t>
  </si>
  <si>
    <t>Benficio de Nebula</t>
  </si>
  <si>
    <t>Benficio de Supernova</t>
  </si>
  <si>
    <t>15. Gráficos</t>
  </si>
  <si>
    <t>Clientes - escenario conservador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</si>
</sst>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 #,##0.00&quot; € &quot;;&quot;-&quot;* #,##0.00&quot; € &quot;;&quot; &quot;* &quot;-&quot;??&quot; € &quot;"/>
    <numFmt numFmtId="166" formatCode="#,##0.00&quot; €&quot;;&quot;-&quot;#,##0.00&quot; €&quot;"/>
    <numFmt numFmtId="167" formatCode="0.000"/>
  </numFmts>
  <fonts count="8" x14ac:knownFonts="1">
    <font>
      <sz val="11"/>
      <color indexed="8"/>
      <name val="Calibri"/>
    </font>
    <font>
      <sz val="12"/>
      <color indexed="8"/>
      <name val="Calibri"/>
    </font>
    <font>
      <sz val="14"/>
      <color indexed="8"/>
      <name val="Calibri"/>
    </font>
    <font>
      <u/>
      <sz val="12"/>
      <color indexed="11"/>
      <name val="Calibri"/>
    </font>
    <font>
      <b/>
      <sz val="11"/>
      <color indexed="8"/>
      <name val="Calibri"/>
    </font>
    <font>
      <i/>
      <sz val="10"/>
      <color indexed="8"/>
      <name val="Calibri"/>
    </font>
    <font>
      <sz val="10"/>
      <color indexed="8"/>
      <name val="Calibri"/>
    </font>
    <font>
      <i/>
      <sz val="11"/>
      <color indexed="8"/>
      <name val="Calibri"/>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s>
  <borders count="55">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style="medium">
        <color indexed="8"/>
      </bottom>
      <diagonal/>
    </border>
    <border>
      <left/>
      <right/>
      <top/>
      <bottom style="medium">
        <color indexed="8"/>
      </bottom>
      <diagonal/>
    </border>
    <border>
      <left/>
      <right/>
      <top/>
      <bottom/>
      <diagonal/>
    </border>
    <border>
      <left/>
      <right style="thin">
        <color indexed="13"/>
      </right>
      <top/>
      <bottom/>
      <diagonal/>
    </border>
    <border>
      <left style="thin">
        <color indexed="13"/>
      </left>
      <right/>
      <top style="medium">
        <color indexed="8"/>
      </top>
      <bottom/>
      <diagonal/>
    </border>
    <border>
      <left/>
      <right/>
      <top style="medium">
        <color indexed="8"/>
      </top>
      <bottom/>
      <diagonal/>
    </border>
    <border>
      <left/>
      <right style="thin">
        <color indexed="13"/>
      </right>
      <top/>
      <bottom style="medium">
        <color indexed="8"/>
      </bottom>
      <diagonal/>
    </border>
    <border>
      <left style="thin">
        <color indexed="13"/>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13"/>
      </left>
      <right style="medium">
        <color indexed="8"/>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right style="thin">
        <color indexed="13"/>
      </right>
      <top style="medium">
        <color indexed="8"/>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right/>
      <top/>
      <bottom style="thin">
        <color indexed="8"/>
      </bottom>
      <diagonal/>
    </border>
    <border>
      <left/>
      <right/>
      <top style="thin">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3"/>
      </left>
      <right style="medium">
        <color indexed="8"/>
      </right>
      <top/>
      <bottom style="thin">
        <color indexed="13"/>
      </bottom>
      <diagonal/>
    </border>
    <border>
      <left style="thin">
        <color indexed="13"/>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bottom/>
      <diagonal/>
    </border>
    <border>
      <left/>
      <right style="medium">
        <color indexed="8"/>
      </right>
      <top/>
      <bottom style="thin">
        <color indexed="13"/>
      </bottom>
      <diagonal/>
    </border>
    <border>
      <left style="medium">
        <color indexed="8"/>
      </left>
      <right/>
      <top/>
      <bottom style="thin">
        <color indexed="13"/>
      </bottom>
      <diagonal/>
    </border>
    <border>
      <left/>
      <right/>
      <top style="medium">
        <color indexed="8"/>
      </top>
      <bottom style="thin">
        <color indexed="13"/>
      </bottom>
      <diagonal/>
    </border>
    <border>
      <left/>
      <right style="thin">
        <color indexed="13"/>
      </right>
      <top style="medium">
        <color indexed="8"/>
      </top>
      <bottom style="thin">
        <color indexed="13"/>
      </bottom>
      <diagonal/>
    </border>
    <border>
      <left/>
      <right style="thick">
        <color indexed="8"/>
      </right>
      <top/>
      <bottom style="medium">
        <color indexed="8"/>
      </bottom>
      <diagonal/>
    </border>
    <border>
      <left style="thick">
        <color indexed="8"/>
      </left>
      <right style="thick">
        <color indexed="8"/>
      </right>
      <top/>
      <bottom style="medium">
        <color indexed="8"/>
      </bottom>
      <diagonal/>
    </border>
    <border>
      <left style="thick">
        <color indexed="8"/>
      </left>
      <right/>
      <top/>
      <bottom style="medium">
        <color indexed="8"/>
      </bottom>
      <diagonal/>
    </border>
    <border>
      <left style="thick">
        <color indexed="8"/>
      </left>
      <right style="thin">
        <color indexed="13"/>
      </right>
      <top/>
      <bottom/>
      <diagonal/>
    </border>
    <border>
      <left/>
      <right style="thick">
        <color indexed="8"/>
      </right>
      <top style="medium">
        <color indexed="8"/>
      </top>
      <bottom/>
      <diagonal/>
    </border>
    <border>
      <left style="thick">
        <color indexed="8"/>
      </left>
      <right style="thick">
        <color indexed="8"/>
      </right>
      <top style="medium">
        <color indexed="8"/>
      </top>
      <bottom/>
      <diagonal/>
    </border>
    <border>
      <left style="thick">
        <color indexed="8"/>
      </left>
      <right/>
      <top style="medium">
        <color indexed="8"/>
      </top>
      <bottom/>
      <diagonal/>
    </border>
    <border>
      <left/>
      <right style="thick">
        <color indexed="8"/>
      </right>
      <top/>
      <bottom/>
      <diagonal/>
    </border>
    <border>
      <left style="thick">
        <color indexed="8"/>
      </left>
      <right style="thick">
        <color indexed="8"/>
      </right>
      <top/>
      <bottom/>
      <diagonal/>
    </border>
    <border>
      <left style="thick">
        <color indexed="8"/>
      </left>
      <right/>
      <top/>
      <bottom/>
      <diagonal/>
    </border>
  </borders>
  <cellStyleXfs count="1">
    <xf numFmtId="0" fontId="0" fillId="0" borderId="0" applyNumberFormat="0" applyFill="0" applyBorder="0" applyProtection="0"/>
  </cellStyleXfs>
  <cellXfs count="197">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4" borderId="1" xfId="0" applyFont="1" applyFill="1" applyBorder="1" applyAlignment="1"/>
    <xf numFmtId="0" fontId="0" fillId="4" borderId="2" xfId="0" applyFont="1" applyFill="1" applyBorder="1" applyAlignment="1">
      <alignment vertical="center"/>
    </xf>
    <xf numFmtId="0" fontId="0" fillId="4" borderId="2" xfId="0" applyFont="1" applyFill="1" applyBorder="1" applyAlignment="1"/>
    <xf numFmtId="0" fontId="0" fillId="4" borderId="3" xfId="0" applyFont="1" applyFill="1" applyBorder="1" applyAlignment="1"/>
    <xf numFmtId="0" fontId="0" fillId="5" borderId="4" xfId="0" applyFont="1" applyFill="1" applyBorder="1" applyAlignment="1"/>
    <xf numFmtId="49" fontId="4" fillId="4" borderId="5" xfId="0" applyNumberFormat="1" applyFont="1" applyFill="1" applyBorder="1" applyAlignment="1">
      <alignment vertical="center"/>
    </xf>
    <xf numFmtId="0" fontId="0" fillId="4" borderId="6" xfId="0" applyFont="1" applyFill="1" applyBorder="1" applyAlignment="1">
      <alignment vertical="center"/>
    </xf>
    <xf numFmtId="0" fontId="0" fillId="4" borderId="6" xfId="0" applyFont="1" applyFill="1" applyBorder="1" applyAlignment="1"/>
    <xf numFmtId="0" fontId="0" fillId="4" borderId="7" xfId="0" applyFont="1" applyFill="1" applyBorder="1" applyAlignment="1"/>
    <xf numFmtId="0" fontId="0" fillId="4" borderId="8" xfId="0" applyFont="1" applyFill="1" applyBorder="1" applyAlignment="1"/>
    <xf numFmtId="0" fontId="0" fillId="4" borderId="9" xfId="0" applyFont="1" applyFill="1" applyBorder="1" applyAlignment="1">
      <alignment vertical="center"/>
    </xf>
    <xf numFmtId="0" fontId="0" fillId="4" borderId="5" xfId="0" applyFont="1" applyFill="1" applyBorder="1" applyAlignment="1">
      <alignment horizontal="center"/>
    </xf>
    <xf numFmtId="0" fontId="0" fillId="4" borderId="5" xfId="0" applyFont="1" applyFill="1" applyBorder="1" applyAlignment="1"/>
    <xf numFmtId="0" fontId="0" fillId="4" borderId="10" xfId="0" applyFont="1" applyFill="1" applyBorder="1" applyAlignment="1"/>
    <xf numFmtId="0" fontId="0" fillId="4" borderId="11" xfId="0" applyFont="1" applyFill="1" applyBorder="1" applyAlignment="1"/>
    <xf numFmtId="49" fontId="0" fillId="4" borderId="5" xfId="0" applyNumberFormat="1" applyFont="1" applyFill="1" applyBorder="1" applyAlignment="1"/>
    <xf numFmtId="0" fontId="0" fillId="4" borderId="12" xfId="0" applyFont="1" applyFill="1" applyBorder="1" applyAlignment="1"/>
    <xf numFmtId="0" fontId="0" fillId="4" borderId="13" xfId="0" applyNumberFormat="1" applyFont="1" applyFill="1" applyBorder="1" applyAlignment="1">
      <alignment horizontal="center"/>
    </xf>
    <xf numFmtId="0" fontId="0" fillId="4" borderId="14" xfId="0" applyFont="1" applyFill="1" applyBorder="1" applyAlignment="1"/>
    <xf numFmtId="49" fontId="0" fillId="4" borderId="5" xfId="0" applyNumberFormat="1" applyFont="1" applyFill="1" applyBorder="1" applyAlignment="1">
      <alignment horizontal="center"/>
    </xf>
    <xf numFmtId="0" fontId="0" fillId="4" borderId="9" xfId="0" applyFont="1" applyFill="1" applyBorder="1" applyAlignment="1"/>
    <xf numFmtId="0" fontId="0" fillId="4" borderId="15" xfId="0" applyFont="1" applyFill="1" applyBorder="1" applyAlignment="1">
      <alignment horizontal="center"/>
    </xf>
    <xf numFmtId="0" fontId="0" fillId="4" borderId="16" xfId="0" applyFont="1" applyFill="1" applyBorder="1" applyAlignment="1">
      <alignment horizontal="center"/>
    </xf>
    <xf numFmtId="49" fontId="4" fillId="4" borderId="6" xfId="0" applyNumberFormat="1" applyFont="1" applyFill="1" applyBorder="1" applyAlignment="1">
      <alignment horizontal="left"/>
    </xf>
    <xf numFmtId="0" fontId="0" fillId="4" borderId="6" xfId="0" applyFont="1" applyFill="1" applyBorder="1" applyAlignment="1">
      <alignment horizontal="center" vertical="center"/>
    </xf>
    <xf numFmtId="49" fontId="0" fillId="4" borderId="6" xfId="0" applyNumberFormat="1" applyFont="1" applyFill="1" applyBorder="1" applyAlignment="1">
      <alignment horizontal="left"/>
    </xf>
    <xf numFmtId="164" fontId="0" fillId="4" borderId="6" xfId="0" applyNumberFormat="1" applyFont="1" applyFill="1" applyBorder="1" applyAlignment="1"/>
    <xf numFmtId="49" fontId="5" fillId="4" borderId="6" xfId="0" applyNumberFormat="1" applyFont="1" applyFill="1" applyBorder="1" applyAlignment="1">
      <alignment horizontal="right"/>
    </xf>
    <xf numFmtId="164" fontId="5" fillId="4" borderId="6" xfId="0" applyNumberFormat="1" applyFont="1" applyFill="1" applyBorder="1" applyAlignment="1"/>
    <xf numFmtId="164" fontId="0" fillId="4" borderId="16" xfId="0" applyNumberFormat="1" applyFont="1" applyFill="1" applyBorder="1" applyAlignment="1">
      <alignment horizontal="center"/>
    </xf>
    <xf numFmtId="164" fontId="0" fillId="4" borderId="6" xfId="0" applyNumberFormat="1" applyFont="1" applyFill="1" applyBorder="1" applyAlignment="1">
      <alignment vertical="center"/>
    </xf>
    <xf numFmtId="164" fontId="0" fillId="4" borderId="6" xfId="0" applyNumberFormat="1" applyFont="1" applyFill="1" applyBorder="1" applyAlignment="1">
      <alignment horizontal="center" vertical="center"/>
    </xf>
    <xf numFmtId="0" fontId="0" fillId="4" borderId="6" xfId="0" applyFont="1" applyFill="1" applyBorder="1" applyAlignment="1">
      <alignment horizontal="left"/>
    </xf>
    <xf numFmtId="0" fontId="0" fillId="4" borderId="16" xfId="0" applyFont="1" applyFill="1" applyBorder="1" applyAlignment="1"/>
    <xf numFmtId="49" fontId="0" fillId="4" borderId="6" xfId="0" applyNumberFormat="1" applyFont="1" applyFill="1" applyBorder="1" applyAlignment="1"/>
    <xf numFmtId="49" fontId="4" fillId="4" borderId="6" xfId="0" applyNumberFormat="1" applyFont="1" applyFill="1" applyBorder="1" applyAlignment="1">
      <alignment vertical="center"/>
    </xf>
    <xf numFmtId="49" fontId="0" fillId="4" borderId="6" xfId="0" applyNumberFormat="1" applyFont="1" applyFill="1" applyBorder="1" applyAlignment="1">
      <alignment horizontal="left" vertical="center"/>
    </xf>
    <xf numFmtId="165" fontId="0" fillId="4" borderId="6" xfId="0" applyNumberFormat="1" applyFont="1" applyFill="1" applyBorder="1" applyAlignment="1">
      <alignment vertical="center"/>
    </xf>
    <xf numFmtId="165" fontId="0" fillId="4" borderId="6" xfId="0" applyNumberFormat="1" applyFont="1" applyFill="1" applyBorder="1" applyAlignment="1">
      <alignment horizontal="center" vertical="center"/>
    </xf>
    <xf numFmtId="165" fontId="0" fillId="4" borderId="16" xfId="0" applyNumberFormat="1" applyFont="1" applyFill="1" applyBorder="1" applyAlignment="1"/>
    <xf numFmtId="49" fontId="4" fillId="4" borderId="6" xfId="0" applyNumberFormat="1" applyFont="1" applyFill="1" applyBorder="1" applyAlignment="1">
      <alignment horizontal="left" vertical="center"/>
    </xf>
    <xf numFmtId="2" fontId="0" fillId="4" borderId="6" xfId="0" applyNumberFormat="1" applyFont="1" applyFill="1" applyBorder="1" applyAlignment="1">
      <alignment vertical="center"/>
    </xf>
    <xf numFmtId="2" fontId="0" fillId="4" borderId="6" xfId="0" applyNumberFormat="1" applyFont="1" applyFill="1" applyBorder="1" applyAlignment="1">
      <alignment horizontal="center" vertical="center"/>
    </xf>
    <xf numFmtId="0" fontId="0" fillId="4" borderId="5" xfId="0" applyFont="1" applyFill="1" applyBorder="1" applyAlignment="1">
      <alignment vertical="center"/>
    </xf>
    <xf numFmtId="0" fontId="0" fillId="4" borderId="17" xfId="0" applyFont="1" applyFill="1" applyBorder="1" applyAlignment="1"/>
    <xf numFmtId="0" fontId="0" fillId="4" borderId="5" xfId="0" applyFont="1" applyFill="1" applyBorder="1" applyAlignment="1">
      <alignment horizontal="center" vertical="center"/>
    </xf>
    <xf numFmtId="0" fontId="0" fillId="4" borderId="18" xfId="0" applyFont="1" applyFill="1" applyBorder="1" applyAlignment="1"/>
    <xf numFmtId="49" fontId="4" fillId="4" borderId="19" xfId="0" applyNumberFormat="1" applyFont="1" applyFill="1" applyBorder="1" applyAlignment="1">
      <alignment horizontal="left" vertical="center"/>
    </xf>
    <xf numFmtId="165" fontId="4" fillId="4" borderId="9" xfId="0" applyNumberFormat="1" applyFont="1" applyFill="1" applyBorder="1" applyAlignment="1">
      <alignment horizontal="center" vertical="center"/>
    </xf>
    <xf numFmtId="165" fontId="4" fillId="4" borderId="20" xfId="0" applyNumberFormat="1" applyFont="1" applyFill="1" applyBorder="1" applyAlignment="1">
      <alignment horizontal="center" vertical="center"/>
    </xf>
    <xf numFmtId="0" fontId="4" fillId="4" borderId="15" xfId="0" applyFont="1" applyFill="1" applyBorder="1" applyAlignment="1"/>
    <xf numFmtId="165" fontId="4" fillId="4" borderId="19" xfId="0" applyNumberFormat="1" applyFont="1" applyFill="1" applyBorder="1" applyAlignment="1">
      <alignment horizontal="center" vertical="center"/>
    </xf>
    <xf numFmtId="0" fontId="0" fillId="4" borderId="15" xfId="0" applyFont="1" applyFill="1" applyBorder="1" applyAlignment="1"/>
    <xf numFmtId="49" fontId="4" fillId="4" borderId="21" xfId="0" applyNumberFormat="1" applyFont="1" applyFill="1" applyBorder="1" applyAlignment="1">
      <alignment horizontal="left" vertical="center"/>
    </xf>
    <xf numFmtId="165" fontId="4" fillId="4" borderId="5" xfId="0" applyNumberFormat="1" applyFont="1" applyFill="1" applyBorder="1" applyAlignment="1">
      <alignment horizontal="center" vertical="center"/>
    </xf>
    <xf numFmtId="165" fontId="4" fillId="4" borderId="22" xfId="0" applyNumberFormat="1" applyFont="1" applyFill="1" applyBorder="1" applyAlignment="1">
      <alignment horizontal="center" vertical="center"/>
    </xf>
    <xf numFmtId="165" fontId="4" fillId="4" borderId="17" xfId="0" applyNumberFormat="1" applyFont="1" applyFill="1" applyBorder="1" applyAlignment="1"/>
    <xf numFmtId="165" fontId="4" fillId="4" borderId="21" xfId="0" applyNumberFormat="1" applyFont="1" applyFill="1" applyBorder="1" applyAlignment="1">
      <alignment horizontal="center" vertical="center"/>
    </xf>
    <xf numFmtId="0" fontId="0" fillId="4" borderId="23" xfId="0" applyFont="1" applyFill="1" applyBorder="1" applyAlignment="1"/>
    <xf numFmtId="49" fontId="4" fillId="4" borderId="5" xfId="0" applyNumberFormat="1" applyFont="1" applyFill="1" applyBorder="1" applyAlignment="1">
      <alignment horizontal="center" vertical="center"/>
    </xf>
    <xf numFmtId="10" fontId="0" fillId="6" borderId="6" xfId="0" applyNumberFormat="1" applyFont="1" applyFill="1" applyBorder="1" applyAlignment="1"/>
    <xf numFmtId="166" fontId="0" fillId="6" borderId="6" xfId="0" applyNumberFormat="1" applyFont="1" applyFill="1" applyBorder="1" applyAlignment="1"/>
    <xf numFmtId="0" fontId="0" fillId="4" borderId="24" xfId="0" applyFont="1" applyFill="1" applyBorder="1" applyAlignment="1"/>
    <xf numFmtId="0" fontId="0" fillId="4" borderId="25" xfId="0" applyFont="1" applyFill="1" applyBorder="1" applyAlignment="1">
      <alignment horizontal="left" vertical="center"/>
    </xf>
    <xf numFmtId="165" fontId="0" fillId="4" borderId="25" xfId="0" applyNumberFormat="1" applyFont="1" applyFill="1" applyBorder="1" applyAlignment="1">
      <alignment vertical="center"/>
    </xf>
    <xf numFmtId="0" fontId="0" fillId="4" borderId="25" xfId="0" applyFont="1" applyFill="1" applyBorder="1" applyAlignment="1">
      <alignment vertical="center"/>
    </xf>
    <xf numFmtId="0" fontId="0" fillId="4" borderId="25" xfId="0" applyFont="1" applyFill="1" applyBorder="1" applyAlignment="1"/>
    <xf numFmtId="0" fontId="0" fillId="4" borderId="26" xfId="0" applyFont="1" applyFill="1" applyBorder="1" applyAlignment="1"/>
    <xf numFmtId="0" fontId="0" fillId="0" borderId="0" xfId="0" applyNumberFormat="1" applyFont="1" applyAlignment="1"/>
    <xf numFmtId="0" fontId="0" fillId="4" borderId="27" xfId="0" applyFont="1" applyFill="1" applyBorder="1" applyAlignment="1"/>
    <xf numFmtId="0" fontId="0" fillId="4" borderId="28" xfId="0" applyFont="1" applyFill="1" applyBorder="1" applyAlignment="1"/>
    <xf numFmtId="2" fontId="0" fillId="4" borderId="6" xfId="0" applyNumberFormat="1" applyFont="1" applyFill="1" applyBorder="1" applyAlignment="1"/>
    <xf numFmtId="9" fontId="6" fillId="4" borderId="6" xfId="0" applyNumberFormat="1" applyFont="1" applyFill="1" applyBorder="1" applyAlignment="1"/>
    <xf numFmtId="49" fontId="4" fillId="4" borderId="6" xfId="0" applyNumberFormat="1" applyFont="1" applyFill="1" applyBorder="1" applyAlignment="1"/>
    <xf numFmtId="9" fontId="0" fillId="4" borderId="6" xfId="0" applyNumberFormat="1" applyFont="1" applyFill="1" applyBorder="1" applyAlignment="1"/>
    <xf numFmtId="0" fontId="5" fillId="4" borderId="6" xfId="0" applyFont="1" applyFill="1" applyBorder="1" applyAlignment="1">
      <alignment horizontal="right"/>
    </xf>
    <xf numFmtId="49" fontId="0" fillId="4" borderId="29" xfId="0" applyNumberFormat="1" applyFont="1" applyFill="1" applyBorder="1" applyAlignment="1">
      <alignment vertical="center"/>
    </xf>
    <xf numFmtId="0" fontId="0" fillId="4" borderId="30" xfId="0" applyFont="1" applyFill="1" applyBorder="1" applyAlignment="1"/>
    <xf numFmtId="0" fontId="0" fillId="4" borderId="16" xfId="0" applyNumberFormat="1" applyFont="1" applyFill="1" applyBorder="1" applyAlignment="1">
      <alignment horizontal="center"/>
    </xf>
    <xf numFmtId="0" fontId="0" fillId="4" borderId="17" xfId="0" applyNumberFormat="1" applyFont="1" applyFill="1" applyBorder="1" applyAlignment="1">
      <alignment horizontal="center"/>
    </xf>
    <xf numFmtId="49" fontId="0" fillId="4" borderId="25" xfId="0" applyNumberFormat="1" applyFont="1" applyFill="1" applyBorder="1" applyAlignment="1"/>
    <xf numFmtId="0" fontId="0" fillId="0" borderId="0" xfId="0" applyNumberFormat="1" applyFont="1" applyAlignment="1"/>
    <xf numFmtId="0" fontId="0" fillId="4" borderId="5" xfId="0" applyNumberFormat="1" applyFont="1" applyFill="1" applyBorder="1" applyAlignment="1">
      <alignment horizontal="center"/>
    </xf>
    <xf numFmtId="49" fontId="4" fillId="4" borderId="5" xfId="0" applyNumberFormat="1" applyFont="1" applyFill="1" applyBorder="1" applyAlignment="1"/>
    <xf numFmtId="165" fontId="4" fillId="4" borderId="6" xfId="0" applyNumberFormat="1" applyFont="1" applyFill="1" applyBorder="1" applyAlignment="1"/>
    <xf numFmtId="165" fontId="0" fillId="4" borderId="6" xfId="0" applyNumberFormat="1" applyFont="1" applyFill="1" applyBorder="1" applyAlignment="1"/>
    <xf numFmtId="9" fontId="5" fillId="4" borderId="6" xfId="0" applyNumberFormat="1" applyFont="1" applyFill="1" applyBorder="1" applyAlignment="1">
      <alignment horizontal="center"/>
    </xf>
    <xf numFmtId="9" fontId="5" fillId="4" borderId="7" xfId="0" applyNumberFormat="1" applyFont="1" applyFill="1" applyBorder="1" applyAlignment="1">
      <alignment horizontal="center"/>
    </xf>
    <xf numFmtId="165" fontId="0" fillId="4" borderId="5" xfId="0" applyNumberFormat="1" applyFont="1" applyFill="1" applyBorder="1" applyAlignment="1"/>
    <xf numFmtId="49" fontId="4" fillId="4" borderId="31" xfId="0" applyNumberFormat="1" applyFont="1" applyFill="1" applyBorder="1" applyAlignment="1"/>
    <xf numFmtId="165" fontId="4" fillId="4" borderId="32" xfId="0" applyNumberFormat="1" applyFont="1" applyFill="1" applyBorder="1" applyAlignment="1"/>
    <xf numFmtId="0" fontId="4" fillId="4" borderId="32" xfId="0" applyFont="1" applyFill="1" applyBorder="1" applyAlignment="1"/>
    <xf numFmtId="0" fontId="4" fillId="4" borderId="33" xfId="0" applyFont="1" applyFill="1" applyBorder="1" applyAlignment="1"/>
    <xf numFmtId="165" fontId="0" fillId="4" borderId="9" xfId="0" applyNumberFormat="1" applyFont="1" applyFill="1" applyBorder="1" applyAlignment="1"/>
    <xf numFmtId="10" fontId="5" fillId="4" borderId="6" xfId="0" applyNumberFormat="1" applyFont="1" applyFill="1" applyBorder="1" applyAlignment="1">
      <alignment horizontal="center"/>
    </xf>
    <xf numFmtId="10" fontId="5" fillId="4" borderId="7" xfId="0" applyNumberFormat="1" applyFont="1" applyFill="1" applyBorder="1" applyAlignment="1">
      <alignment horizontal="center"/>
    </xf>
    <xf numFmtId="0" fontId="0" fillId="4" borderId="34" xfId="0" applyFont="1" applyFill="1" applyBorder="1" applyAlignment="1"/>
    <xf numFmtId="0" fontId="0" fillId="0" borderId="0" xfId="0" applyNumberFormat="1" applyFont="1" applyAlignment="1"/>
    <xf numFmtId="49" fontId="0" fillId="4" borderId="29" xfId="0" applyNumberFormat="1" applyFont="1" applyFill="1" applyBorder="1" applyAlignment="1"/>
    <xf numFmtId="0" fontId="0" fillId="4" borderId="29" xfId="0" applyFont="1" applyFill="1" applyBorder="1" applyAlignment="1"/>
    <xf numFmtId="0" fontId="0" fillId="4" borderId="35" xfId="0" applyFont="1" applyFill="1" applyBorder="1" applyAlignment="1"/>
    <xf numFmtId="49" fontId="0" fillId="4" borderId="36" xfId="0" applyNumberFormat="1" applyFont="1" applyFill="1" applyBorder="1" applyAlignment="1"/>
    <xf numFmtId="2" fontId="0" fillId="4" borderId="37" xfId="0" applyNumberFormat="1" applyFont="1" applyFill="1" applyBorder="1" applyAlignment="1"/>
    <xf numFmtId="2" fontId="0" fillId="4" borderId="38" xfId="0" applyNumberFormat="1" applyFont="1" applyFill="1" applyBorder="1" applyAlignment="1"/>
    <xf numFmtId="0" fontId="0" fillId="4" borderId="39" xfId="0" applyFont="1" applyFill="1" applyBorder="1" applyAlignment="1"/>
    <xf numFmtId="0" fontId="0" fillId="4" borderId="40" xfId="0" applyFont="1" applyFill="1" applyBorder="1" applyAlignment="1"/>
    <xf numFmtId="2" fontId="0" fillId="4" borderId="36" xfId="0" applyNumberFormat="1" applyFont="1" applyFill="1" applyBorder="1" applyAlignment="1"/>
    <xf numFmtId="49" fontId="4" fillId="4" borderId="29" xfId="0" applyNumberFormat="1" applyFont="1" applyFill="1" applyBorder="1" applyAlignment="1"/>
    <xf numFmtId="165" fontId="4" fillId="4" borderId="16" xfId="0" applyNumberFormat="1" applyFont="1" applyFill="1" applyBorder="1" applyAlignment="1"/>
    <xf numFmtId="165" fontId="0" fillId="4" borderId="25" xfId="0" applyNumberFormat="1" applyFont="1" applyFill="1" applyBorder="1" applyAlignment="1"/>
    <xf numFmtId="0" fontId="0" fillId="4" borderId="41" xfId="0" applyFont="1" applyFill="1" applyBorder="1" applyAlignment="1"/>
    <xf numFmtId="165" fontId="0" fillId="4" borderId="17" xfId="0" applyNumberFormat="1" applyFont="1" applyFill="1" applyBorder="1" applyAlignment="1"/>
    <xf numFmtId="0" fontId="0" fillId="4" borderId="42" xfId="0" applyFont="1" applyFill="1" applyBorder="1" applyAlignment="1"/>
    <xf numFmtId="0" fontId="0" fillId="0" borderId="0" xfId="0" applyNumberFormat="1" applyFont="1" applyAlignment="1"/>
    <xf numFmtId="165" fontId="4" fillId="4" borderId="12" xfId="0" applyNumberFormat="1" applyFont="1" applyFill="1" applyBorder="1" applyAlignment="1"/>
    <xf numFmtId="165" fontId="4" fillId="4" borderId="14" xfId="0" applyNumberFormat="1" applyFont="1" applyFill="1" applyBorder="1" applyAlignment="1"/>
    <xf numFmtId="165" fontId="0" fillId="4" borderId="12" xfId="0" applyNumberFormat="1" applyFont="1" applyFill="1" applyBorder="1" applyAlignment="1"/>
    <xf numFmtId="165" fontId="0" fillId="4" borderId="14" xfId="0" applyNumberFormat="1" applyFont="1" applyFill="1" applyBorder="1" applyAlignment="1"/>
    <xf numFmtId="9" fontId="5" fillId="4" borderId="6" xfId="0" applyNumberFormat="1" applyFont="1" applyFill="1" applyBorder="1" applyAlignment="1"/>
    <xf numFmtId="165" fontId="4" fillId="4" borderId="33" xfId="0" applyNumberFormat="1" applyFont="1" applyFill="1" applyBorder="1" applyAlignment="1"/>
    <xf numFmtId="165" fontId="4" fillId="4" borderId="13" xfId="0" applyNumberFormat="1" applyFont="1" applyFill="1" applyBorder="1" applyAlignment="1"/>
    <xf numFmtId="165" fontId="4" fillId="4" borderId="31" xfId="0" applyNumberFormat="1" applyFont="1" applyFill="1" applyBorder="1" applyAlignment="1"/>
    <xf numFmtId="49" fontId="7" fillId="4" borderId="6" xfId="0" applyNumberFormat="1" applyFont="1" applyFill="1" applyBorder="1" applyAlignment="1">
      <alignment horizontal="right"/>
    </xf>
    <xf numFmtId="0" fontId="0" fillId="4" borderId="32" xfId="0" applyFont="1" applyFill="1" applyBorder="1" applyAlignment="1"/>
    <xf numFmtId="0" fontId="0" fillId="4" borderId="13" xfId="0" applyFont="1" applyFill="1" applyBorder="1" applyAlignment="1"/>
    <xf numFmtId="165" fontId="0" fillId="4" borderId="7" xfId="0" applyNumberFormat="1" applyFont="1" applyFill="1" applyBorder="1" applyAlignment="1"/>
    <xf numFmtId="9" fontId="7" fillId="4" borderId="6" xfId="0" applyNumberFormat="1" applyFont="1" applyFill="1" applyBorder="1" applyAlignment="1">
      <alignment horizontal="right"/>
    </xf>
    <xf numFmtId="49" fontId="7" fillId="4" borderId="43" xfId="0" applyNumberFormat="1" applyFont="1" applyFill="1" applyBorder="1" applyAlignment="1">
      <alignment horizontal="right"/>
    </xf>
    <xf numFmtId="9" fontId="0" fillId="4" borderId="43" xfId="0" applyNumberFormat="1" applyFont="1" applyFill="1" applyBorder="1" applyAlignment="1"/>
    <xf numFmtId="0" fontId="0" fillId="4" borderId="43" xfId="0" applyFont="1" applyFill="1" applyBorder="1" applyAlignment="1"/>
    <xf numFmtId="9" fontId="7" fillId="4" borderId="43" xfId="0" applyNumberFormat="1" applyFont="1" applyFill="1" applyBorder="1" applyAlignment="1"/>
    <xf numFmtId="9" fontId="7" fillId="4" borderId="44" xfId="0" applyNumberFormat="1" applyFont="1" applyFill="1" applyBorder="1" applyAlignment="1"/>
    <xf numFmtId="0" fontId="0" fillId="0" borderId="0" xfId="0" applyNumberFormat="1" applyFont="1" applyAlignment="1"/>
    <xf numFmtId="0" fontId="0" fillId="4" borderId="10" xfId="0" applyNumberFormat="1" applyFont="1" applyFill="1" applyBorder="1" applyAlignment="1">
      <alignment horizontal="center"/>
    </xf>
    <xf numFmtId="165" fontId="4" fillId="4" borderId="7" xfId="0" applyNumberFormat="1" applyFont="1" applyFill="1" applyBorder="1" applyAlignment="1"/>
    <xf numFmtId="9" fontId="0" fillId="4" borderId="7" xfId="0" applyNumberFormat="1" applyFont="1" applyFill="1" applyBorder="1" applyAlignment="1"/>
    <xf numFmtId="165" fontId="0" fillId="4" borderId="26" xfId="0" applyNumberFormat="1" applyFont="1" applyFill="1" applyBorder="1" applyAlignment="1"/>
    <xf numFmtId="0" fontId="0" fillId="0" borderId="0" xfId="0" applyNumberFormat="1" applyFont="1" applyAlignment="1"/>
    <xf numFmtId="0" fontId="4" fillId="4" borderId="6" xfId="0" applyFont="1" applyFill="1" applyBorder="1" applyAlignment="1">
      <alignment vertical="center"/>
    </xf>
    <xf numFmtId="0" fontId="0" fillId="7" borderId="4" xfId="0" applyFont="1" applyFill="1" applyBorder="1" applyAlignment="1"/>
    <xf numFmtId="49" fontId="0" fillId="4" borderId="45" xfId="0" applyNumberFormat="1" applyFont="1" applyFill="1" applyBorder="1" applyAlignment="1">
      <alignment horizontal="center"/>
    </xf>
    <xf numFmtId="0" fontId="4" fillId="4" borderId="46" xfId="0" applyNumberFormat="1" applyFont="1" applyFill="1" applyBorder="1" applyAlignment="1">
      <alignment horizontal="center"/>
    </xf>
    <xf numFmtId="49" fontId="0" fillId="4" borderId="47" xfId="0" applyNumberFormat="1" applyFont="1" applyFill="1" applyBorder="1" applyAlignment="1">
      <alignment horizontal="center"/>
    </xf>
    <xf numFmtId="0" fontId="0" fillId="4" borderId="48" xfId="0" applyFont="1" applyFill="1" applyBorder="1" applyAlignment="1"/>
    <xf numFmtId="0" fontId="0" fillId="4" borderId="49" xfId="0" applyFont="1" applyFill="1" applyBorder="1" applyAlignment="1"/>
    <xf numFmtId="0" fontId="0" fillId="4" borderId="50" xfId="0" applyFont="1" applyFill="1" applyBorder="1" applyAlignment="1"/>
    <xf numFmtId="0" fontId="0" fillId="4" borderId="51" xfId="0" applyFont="1" applyFill="1" applyBorder="1" applyAlignment="1"/>
    <xf numFmtId="0" fontId="0" fillId="4" borderId="6" xfId="0" applyNumberFormat="1" applyFont="1" applyFill="1" applyBorder="1" applyAlignment="1"/>
    <xf numFmtId="0" fontId="0" fillId="4" borderId="52" xfId="0" applyNumberFormat="1" applyFont="1" applyFill="1" applyBorder="1" applyAlignment="1"/>
    <xf numFmtId="165" fontId="0" fillId="4" borderId="53" xfId="0" applyNumberFormat="1" applyFont="1" applyFill="1" applyBorder="1" applyAlignment="1"/>
    <xf numFmtId="0" fontId="0" fillId="4" borderId="54" xfId="0" applyNumberFormat="1" applyFont="1" applyFill="1" applyBorder="1" applyAlignment="1"/>
    <xf numFmtId="165" fontId="0" fillId="4" borderId="52" xfId="0" applyNumberFormat="1" applyFont="1" applyFill="1" applyBorder="1" applyAlignment="1"/>
    <xf numFmtId="165" fontId="4" fillId="4" borderId="53" xfId="0" applyNumberFormat="1" applyFont="1" applyFill="1" applyBorder="1" applyAlignment="1"/>
    <xf numFmtId="165" fontId="0" fillId="4" borderId="54" xfId="0" applyNumberFormat="1" applyFont="1" applyFill="1" applyBorder="1" applyAlignment="1"/>
    <xf numFmtId="0" fontId="0" fillId="4" borderId="52" xfId="0" applyFont="1" applyFill="1" applyBorder="1" applyAlignment="1"/>
    <xf numFmtId="0" fontId="0" fillId="4" borderId="53" xfId="0" applyFont="1" applyFill="1" applyBorder="1" applyAlignment="1"/>
    <xf numFmtId="0" fontId="0" fillId="4" borderId="54" xfId="0" applyFont="1" applyFill="1" applyBorder="1" applyAlignment="1"/>
    <xf numFmtId="9" fontId="0" fillId="4" borderId="52" xfId="0" applyNumberFormat="1" applyFont="1" applyFill="1" applyBorder="1" applyAlignment="1"/>
    <xf numFmtId="9" fontId="0" fillId="4" borderId="54" xfId="0" applyNumberFormat="1" applyFont="1" applyFill="1" applyBorder="1" applyAlignment="1"/>
    <xf numFmtId="9" fontId="0" fillId="4" borderId="25" xfId="0" applyNumberFormat="1" applyFont="1" applyFill="1" applyBorder="1" applyAlignment="1"/>
    <xf numFmtId="0" fontId="0" fillId="0" borderId="0" xfId="0" applyNumberFormat="1" applyFont="1" applyAlignment="1"/>
    <xf numFmtId="0" fontId="4" fillId="4" borderId="6" xfId="0" applyFont="1" applyFill="1" applyBorder="1" applyAlignment="1"/>
    <xf numFmtId="49" fontId="4" fillId="4" borderId="22" xfId="0" applyNumberFormat="1" applyFont="1" applyFill="1" applyBorder="1" applyAlignment="1">
      <alignment vertical="center"/>
    </xf>
    <xf numFmtId="9" fontId="4" fillId="4" borderId="13" xfId="0" applyNumberFormat="1" applyFont="1" applyFill="1" applyBorder="1" applyAlignment="1">
      <alignment horizontal="center" vertical="center"/>
    </xf>
    <xf numFmtId="0" fontId="0" fillId="0" borderId="0" xfId="0" applyNumberFormat="1" applyFont="1" applyAlignment="1"/>
    <xf numFmtId="10" fontId="0" fillId="4" borderId="6" xfId="0" applyNumberFormat="1" applyFont="1" applyFill="1" applyBorder="1" applyAlignment="1"/>
    <xf numFmtId="0" fontId="0" fillId="0" borderId="0" xfId="0" applyNumberFormat="1" applyFont="1" applyAlignment="1"/>
    <xf numFmtId="9" fontId="0" fillId="4" borderId="9" xfId="0" applyNumberFormat="1" applyFont="1" applyFill="1" applyBorder="1" applyAlignment="1"/>
    <xf numFmtId="49" fontId="0" fillId="4" borderId="10" xfId="0" applyNumberFormat="1" applyFont="1" applyFill="1" applyBorder="1" applyAlignment="1">
      <alignment horizontal="center"/>
    </xf>
    <xf numFmtId="49" fontId="4" fillId="4" borderId="31" xfId="0" applyNumberFormat="1" applyFont="1" applyFill="1" applyBorder="1" applyAlignment="1">
      <alignment horizontal="center"/>
    </xf>
    <xf numFmtId="165" fontId="0" fillId="4" borderId="32" xfId="0" applyNumberFormat="1" applyFont="1" applyFill="1" applyBorder="1" applyAlignment="1"/>
    <xf numFmtId="165" fontId="0" fillId="4" borderId="33" xfId="0" applyNumberFormat="1" applyFont="1" applyFill="1" applyBorder="1" applyAlignment="1"/>
    <xf numFmtId="0" fontId="0" fillId="4" borderId="9" xfId="0" applyFont="1" applyFill="1" applyBorder="1" applyAlignment="1">
      <alignment horizontal="center"/>
    </xf>
    <xf numFmtId="0" fontId="0" fillId="4" borderId="23" xfId="0" applyFont="1" applyFill="1" applyBorder="1" applyAlignment="1">
      <alignment horizontal="center"/>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166" fontId="0" fillId="4" borderId="6" xfId="0" applyNumberFormat="1" applyFont="1" applyFill="1" applyBorder="1" applyAlignment="1"/>
    <xf numFmtId="165" fontId="7" fillId="4" borderId="6" xfId="0" applyNumberFormat="1" applyFont="1" applyFill="1" applyBorder="1" applyAlignment="1"/>
    <xf numFmtId="166" fontId="0" fillId="4" borderId="25" xfId="0" applyNumberFormat="1" applyFont="1" applyFill="1" applyBorder="1" applyAlignment="1"/>
    <xf numFmtId="0" fontId="0" fillId="0" borderId="0" xfId="0" applyNumberFormat="1" applyFont="1" applyAlignment="1"/>
    <xf numFmtId="49" fontId="0" fillId="4" borderId="6" xfId="0" applyNumberFormat="1" applyFont="1" applyFill="1" applyBorder="1" applyAlignment="1">
      <alignment horizontal="center" vertical="center"/>
    </xf>
    <xf numFmtId="49" fontId="0" fillId="4" borderId="7" xfId="0" applyNumberFormat="1" applyFont="1" applyFill="1" applyBorder="1" applyAlignment="1">
      <alignment horizontal="center" vertical="center"/>
    </xf>
    <xf numFmtId="167" fontId="0" fillId="4" borderId="6" xfId="0" applyNumberFormat="1" applyFont="1" applyFill="1" applyBorder="1" applyAlignment="1"/>
    <xf numFmtId="167" fontId="0" fillId="4" borderId="25" xfId="0" applyNumberFormat="1" applyFont="1" applyFill="1" applyBorder="1" applyAlignment="1"/>
    <xf numFmtId="0" fontId="0" fillId="0" borderId="0" xfId="0" applyNumberFormat="1" applyFont="1" applyAlignment="1"/>
    <xf numFmtId="0" fontId="1" fillId="0" borderId="0" xfId="0" applyFont="1" applyAlignment="1">
      <alignment horizontal="left" wrapText="1"/>
    </xf>
    <xf numFmtId="0" fontId="0" fillId="0" borderId="0" xfId="0" applyFont="1" applyAlignment="1"/>
    <xf numFmtId="0" fontId="0" fillId="4" borderId="5" xfId="0" applyNumberFormat="1" applyFont="1" applyFill="1" applyBorder="1" applyAlignment="1">
      <alignment horizontal="center"/>
    </xf>
    <xf numFmtId="0" fontId="0" fillId="4" borderId="10" xfId="0" applyFont="1" applyFill="1" applyBorder="1" applyAlignment="1">
      <alignment horizontal="center"/>
    </xf>
    <xf numFmtId="0" fontId="0" fillId="4" borderId="5" xfId="0" applyFont="1" applyFill="1" applyBorder="1" applyAlignment="1">
      <alignment horizontal="center"/>
    </xf>
  </cellXfs>
  <cellStyles count="1">
    <cellStyle name="Normal" xfId="0" builtinId="0"/>
  </cellStyles>
  <dxfs count="2">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333F4F"/>
      <rgbColor rgb="FFCFCFCF"/>
      <rgbColor rgb="FFFF0000"/>
      <rgbColor rgb="FF9CC2E5"/>
      <rgbColor rgb="FFD8D8D8"/>
      <rgbColor rgb="FF595959"/>
      <rgbColor rgb="FFA5A5A5"/>
      <rgbColor rgb="FF3F3F3F"/>
      <rgbColor rgb="FF254378"/>
      <rgbColor rgb="FF636363"/>
      <rgbColor rgb="FF255D91"/>
      <rgbColor rgb="FF698ECF"/>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0.28598699999999999"/>
          <c:y val="0.13939399999999999"/>
          <c:w val="0.42476999999999998"/>
          <c:h val="0.60582999999999998"/>
        </c:manualLayout>
      </c:layout>
      <c:pieChart>
        <c:varyColors val="0"/>
        <c:ser>
          <c:idx val="0"/>
          <c:order val="0"/>
          <c:tx>
            <c:v/>
          </c:tx>
          <c:spPr>
            <a:solidFill>
              <a:schemeClr val="accent1"/>
            </a:solidFill>
            <a:ln w="19050" cap="flat">
              <a:solidFill>
                <a:srgbClr val="FFFFFF"/>
              </a:solidFill>
              <a:prstDash val="solid"/>
              <a:round/>
            </a:ln>
            <a:effectLst/>
          </c:spPr>
          <c:dPt>
            <c:idx val="0"/>
            <c:bubble3D val="0"/>
            <c:spPr>
              <a:solidFill>
                <a:schemeClr val="accent1"/>
              </a:solidFill>
              <a:ln w="19050" cap="flat">
                <a:solidFill>
                  <a:srgbClr val="FFFFFF"/>
                </a:solidFill>
                <a:prstDash val="solid"/>
                <a:round/>
              </a:ln>
              <a:effectLst/>
            </c:spPr>
            <c:extLst>
              <c:ext xmlns:c16="http://schemas.microsoft.com/office/drawing/2014/chart" uri="{C3380CC4-5D6E-409C-BE32-E72D297353CC}">
                <c16:uniqueId val="{00000001-DBEE-481F-A4B3-FE4A11D0800C}"/>
              </c:ext>
            </c:extLst>
          </c:dPt>
          <c:dPt>
            <c:idx val="1"/>
            <c:bubble3D val="0"/>
            <c:spPr>
              <a:solidFill>
                <a:schemeClr val="accent3"/>
              </a:solidFill>
              <a:ln w="19050" cap="flat">
                <a:solidFill>
                  <a:srgbClr val="FFFFFF"/>
                </a:solidFill>
                <a:prstDash val="solid"/>
                <a:round/>
              </a:ln>
              <a:effectLst/>
            </c:spPr>
            <c:extLst>
              <c:ext xmlns:c16="http://schemas.microsoft.com/office/drawing/2014/chart" uri="{C3380CC4-5D6E-409C-BE32-E72D297353CC}">
                <c16:uniqueId val="{00000003-DBEE-481F-A4B3-FE4A11D0800C}"/>
              </c:ext>
            </c:extLst>
          </c:dPt>
          <c:dPt>
            <c:idx val="2"/>
            <c:bubble3D val="0"/>
            <c:spPr>
              <a:solidFill>
                <a:schemeClr val="accent5"/>
              </a:solidFill>
              <a:ln w="19050" cap="flat">
                <a:solidFill>
                  <a:srgbClr val="FFFFFF"/>
                </a:solidFill>
                <a:prstDash val="solid"/>
                <a:round/>
              </a:ln>
              <a:effectLst/>
            </c:spPr>
            <c:extLst>
              <c:ext xmlns:c16="http://schemas.microsoft.com/office/drawing/2014/chart" uri="{C3380CC4-5D6E-409C-BE32-E72D297353CC}">
                <c16:uniqueId val="{00000005-DBEE-481F-A4B3-FE4A11D0800C}"/>
              </c:ext>
            </c:extLst>
          </c:dPt>
          <c:dPt>
            <c:idx val="3"/>
            <c:bubble3D val="0"/>
            <c:spPr>
              <a:solidFill>
                <a:srgbClr val="264478"/>
              </a:solidFill>
              <a:ln w="19050" cap="flat">
                <a:solidFill>
                  <a:srgbClr val="FFFFFF"/>
                </a:solidFill>
                <a:prstDash val="solid"/>
                <a:round/>
              </a:ln>
              <a:effectLst/>
            </c:spPr>
            <c:extLst>
              <c:ext xmlns:c16="http://schemas.microsoft.com/office/drawing/2014/chart" uri="{C3380CC4-5D6E-409C-BE32-E72D297353CC}">
                <c16:uniqueId val="{00000007-DBEE-481F-A4B3-FE4A11D0800C}"/>
              </c:ext>
            </c:extLst>
          </c:dPt>
          <c:dPt>
            <c:idx val="4"/>
            <c:bubble3D val="0"/>
            <c:spPr>
              <a:solidFill>
                <a:srgbClr val="636363"/>
              </a:solidFill>
              <a:ln w="19050" cap="flat">
                <a:solidFill>
                  <a:srgbClr val="FFFFFF"/>
                </a:solidFill>
                <a:prstDash val="solid"/>
                <a:round/>
              </a:ln>
              <a:effectLst/>
            </c:spPr>
            <c:extLst>
              <c:ext xmlns:c16="http://schemas.microsoft.com/office/drawing/2014/chart" uri="{C3380CC4-5D6E-409C-BE32-E72D297353CC}">
                <c16:uniqueId val="{00000009-DBEE-481F-A4B3-FE4A11D0800C}"/>
              </c:ext>
            </c:extLst>
          </c:dPt>
          <c:dPt>
            <c:idx val="5"/>
            <c:bubble3D val="0"/>
            <c:spPr>
              <a:solidFill>
                <a:srgbClr val="255E91"/>
              </a:solidFill>
              <a:ln w="19050" cap="flat">
                <a:solidFill>
                  <a:srgbClr val="FFFFFF"/>
                </a:solidFill>
                <a:prstDash val="solid"/>
                <a:round/>
              </a:ln>
              <a:effectLst/>
            </c:spPr>
            <c:extLst>
              <c:ext xmlns:c16="http://schemas.microsoft.com/office/drawing/2014/chart" uri="{C3380CC4-5D6E-409C-BE32-E72D297353CC}">
                <c16:uniqueId val="{0000000B-DBEE-481F-A4B3-FE4A11D0800C}"/>
              </c:ext>
            </c:extLst>
          </c:dPt>
          <c:dPt>
            <c:idx val="6"/>
            <c:bubble3D val="0"/>
            <c:spPr>
              <a:solidFill>
                <a:srgbClr val="698ED0"/>
              </a:solidFill>
              <a:ln w="19050" cap="flat">
                <a:solidFill>
                  <a:srgbClr val="FFFFFF"/>
                </a:solidFill>
                <a:prstDash val="solid"/>
                <a:round/>
              </a:ln>
              <a:effectLst/>
            </c:spPr>
            <c:extLst>
              <c:ext xmlns:c16="http://schemas.microsoft.com/office/drawing/2014/chart" uri="{C3380CC4-5D6E-409C-BE32-E72D297353CC}">
                <c16:uniqueId val="{0000000D-DBEE-481F-A4B3-FE4A11D0800C}"/>
              </c:ext>
            </c:extLst>
          </c:dPt>
          <c:dLbls>
            <c:dLbl>
              <c:idx val="0"/>
              <c:numFmt formatCode="0.00%" sourceLinked="0"/>
              <c:spPr/>
              <c:txPr>
                <a:bodyPr/>
                <a:lstStyle/>
                <a:p>
                  <a:pPr>
                    <a:defRPr sz="900" b="1" i="0" u="none" strike="noStrike">
                      <a:solidFill>
                        <a:srgbClr val="FFFFFF"/>
                      </a:solidFill>
                      <a:latin typeface="Calibri"/>
                    </a:defRPr>
                  </a:pPr>
                  <a:endParaRPr lang="es-ES"/>
                </a:p>
              </c:txPr>
              <c:dLblPos val="inEnd"/>
              <c:showLegendKey val="0"/>
              <c:showVal val="0"/>
              <c:showCatName val="0"/>
              <c:showSerName val="0"/>
              <c:showPercent val="1"/>
              <c:showBubbleSize val="0"/>
              <c:extLst>
                <c:ext xmlns:c16="http://schemas.microsoft.com/office/drawing/2014/chart" uri="{C3380CC4-5D6E-409C-BE32-E72D297353CC}">
                  <c16:uniqueId val="{00000001-DBEE-481F-A4B3-FE4A11D0800C}"/>
                </c:ext>
              </c:extLst>
            </c:dLbl>
            <c:dLbl>
              <c:idx val="1"/>
              <c:numFmt formatCode="0.00%" sourceLinked="0"/>
              <c:spPr/>
              <c:txPr>
                <a:bodyPr/>
                <a:lstStyle/>
                <a:p>
                  <a:pPr>
                    <a:defRPr sz="900" b="1" i="0" u="none" strike="noStrike">
                      <a:solidFill>
                        <a:srgbClr val="FFFFFF"/>
                      </a:solidFill>
                      <a:latin typeface="Calibri"/>
                    </a:defRPr>
                  </a:pPr>
                  <a:endParaRPr lang="es-ES"/>
                </a:p>
              </c:txPr>
              <c:dLblPos val="inEnd"/>
              <c:showLegendKey val="0"/>
              <c:showVal val="0"/>
              <c:showCatName val="0"/>
              <c:showSerName val="0"/>
              <c:showPercent val="1"/>
              <c:showBubbleSize val="0"/>
              <c:extLst>
                <c:ext xmlns:c16="http://schemas.microsoft.com/office/drawing/2014/chart" uri="{C3380CC4-5D6E-409C-BE32-E72D297353CC}">
                  <c16:uniqueId val="{00000003-DBEE-481F-A4B3-FE4A11D0800C}"/>
                </c:ext>
              </c:extLst>
            </c:dLbl>
            <c:dLbl>
              <c:idx val="2"/>
              <c:numFmt formatCode="0.00%" sourceLinked="0"/>
              <c:spPr/>
              <c:txPr>
                <a:bodyPr/>
                <a:lstStyle/>
                <a:p>
                  <a:pPr>
                    <a:defRPr sz="900" b="1" i="0" u="none" strike="noStrike">
                      <a:solidFill>
                        <a:srgbClr val="404040"/>
                      </a:solidFill>
                      <a:latin typeface="Calibri"/>
                    </a:defRPr>
                  </a:pPr>
                  <a:endParaRPr lang="es-ES"/>
                </a:p>
              </c:txPr>
              <c:dLblPos val="inEnd"/>
              <c:showLegendKey val="0"/>
              <c:showVal val="0"/>
              <c:showCatName val="0"/>
              <c:showSerName val="0"/>
              <c:showPercent val="1"/>
              <c:showBubbleSize val="0"/>
              <c:extLst>
                <c:ext xmlns:c16="http://schemas.microsoft.com/office/drawing/2014/chart" uri="{C3380CC4-5D6E-409C-BE32-E72D297353CC}">
                  <c16:uniqueId val="{00000005-DBEE-481F-A4B3-FE4A11D0800C}"/>
                </c:ext>
              </c:extLst>
            </c:dLbl>
            <c:dLbl>
              <c:idx val="3"/>
              <c:numFmt formatCode="0.00%" sourceLinked="0"/>
              <c:spPr/>
              <c:txPr>
                <a:bodyPr/>
                <a:lstStyle/>
                <a:p>
                  <a:pPr>
                    <a:defRPr sz="900" b="1" i="0" u="none" strike="noStrike">
                      <a:solidFill>
                        <a:srgbClr val="FFFFFF"/>
                      </a:solidFill>
                      <a:latin typeface="Calibri"/>
                    </a:defRPr>
                  </a:pPr>
                  <a:endParaRPr lang="es-ES"/>
                </a:p>
              </c:txPr>
              <c:dLblPos val="inEnd"/>
              <c:showLegendKey val="0"/>
              <c:showVal val="0"/>
              <c:showCatName val="0"/>
              <c:showSerName val="0"/>
              <c:showPercent val="1"/>
              <c:showBubbleSize val="0"/>
              <c:extLst>
                <c:ext xmlns:c16="http://schemas.microsoft.com/office/drawing/2014/chart" uri="{C3380CC4-5D6E-409C-BE32-E72D297353CC}">
                  <c16:uniqueId val="{00000007-DBEE-481F-A4B3-FE4A11D0800C}"/>
                </c:ext>
              </c:extLst>
            </c:dLbl>
            <c:dLbl>
              <c:idx val="4"/>
              <c:numFmt formatCode="0.00%" sourceLinked="0"/>
              <c:spPr/>
              <c:txPr>
                <a:bodyPr/>
                <a:lstStyle/>
                <a:p>
                  <a:pPr>
                    <a:defRPr sz="900" b="1" i="0" u="none" strike="noStrike">
                      <a:solidFill>
                        <a:srgbClr val="404040"/>
                      </a:solidFill>
                      <a:latin typeface="Calibri"/>
                    </a:defRPr>
                  </a:pPr>
                  <a:endParaRPr lang="es-ES"/>
                </a:p>
              </c:txPr>
              <c:dLblPos val="inEnd"/>
              <c:showLegendKey val="0"/>
              <c:showVal val="0"/>
              <c:showCatName val="0"/>
              <c:showSerName val="0"/>
              <c:showPercent val="1"/>
              <c:showBubbleSize val="0"/>
              <c:extLst>
                <c:ext xmlns:c16="http://schemas.microsoft.com/office/drawing/2014/chart" uri="{C3380CC4-5D6E-409C-BE32-E72D297353CC}">
                  <c16:uniqueId val="{00000009-DBEE-481F-A4B3-FE4A11D0800C}"/>
                </c:ext>
              </c:extLst>
            </c:dLbl>
            <c:dLbl>
              <c:idx val="5"/>
              <c:numFmt formatCode="0.00%" sourceLinked="0"/>
              <c:spPr/>
              <c:txPr>
                <a:bodyPr/>
                <a:lstStyle/>
                <a:p>
                  <a:pPr>
                    <a:defRPr sz="900" b="1" i="0" u="none" strike="noStrike">
                      <a:solidFill>
                        <a:srgbClr val="404040"/>
                      </a:solidFill>
                      <a:latin typeface="Calibri"/>
                    </a:defRPr>
                  </a:pPr>
                  <a:endParaRPr lang="es-ES"/>
                </a:p>
              </c:txPr>
              <c:dLblPos val="inEnd"/>
              <c:showLegendKey val="0"/>
              <c:showVal val="0"/>
              <c:showCatName val="0"/>
              <c:showSerName val="0"/>
              <c:showPercent val="1"/>
              <c:showBubbleSize val="0"/>
              <c:extLst>
                <c:ext xmlns:c16="http://schemas.microsoft.com/office/drawing/2014/chart" uri="{C3380CC4-5D6E-409C-BE32-E72D297353CC}">
                  <c16:uniqueId val="{0000000B-DBEE-481F-A4B3-FE4A11D0800C}"/>
                </c:ext>
              </c:extLst>
            </c:dLbl>
            <c:dLbl>
              <c:idx val="6"/>
              <c:numFmt formatCode="0.00%" sourceLinked="0"/>
              <c:spPr/>
              <c:txPr>
                <a:bodyPr/>
                <a:lstStyle/>
                <a:p>
                  <a:pPr>
                    <a:defRPr sz="900" b="1" i="0" u="none" strike="noStrike">
                      <a:solidFill>
                        <a:srgbClr val="404040"/>
                      </a:solidFill>
                      <a:latin typeface="Calibri"/>
                    </a:defRPr>
                  </a:pPr>
                  <a:endParaRPr lang="es-ES"/>
                </a:p>
              </c:txPr>
              <c:dLblPos val="inEnd"/>
              <c:showLegendKey val="0"/>
              <c:showVal val="0"/>
              <c:showCatName val="0"/>
              <c:showSerName val="0"/>
              <c:showPercent val="1"/>
              <c:showBubbleSize val="0"/>
              <c:extLst>
                <c:ext xmlns:c16="http://schemas.microsoft.com/office/drawing/2014/chart" uri="{C3380CC4-5D6E-409C-BE32-E72D297353CC}">
                  <c16:uniqueId val="{0000000D-DBEE-481F-A4B3-FE4A11D0800C}"/>
                </c:ext>
              </c:extLst>
            </c:dLbl>
            <c:numFmt formatCode="0.00%" sourceLinked="0"/>
            <c:spPr>
              <a:noFill/>
              <a:ln>
                <a:noFill/>
              </a:ln>
              <a:effectLst/>
            </c:spPr>
            <c:txPr>
              <a:bodyPr/>
              <a:lstStyle/>
              <a:p>
                <a:pPr>
                  <a:defRPr sz="900" b="1" i="0" u="none" strike="noStrike">
                    <a:solidFill>
                      <a:srgbClr val="FFFFFF"/>
                    </a:solidFill>
                    <a:latin typeface="Calibri"/>
                  </a:defRPr>
                </a:pPr>
                <a:endParaRPr lang="es-ES"/>
              </a:p>
            </c:txPr>
            <c:dLblPos val="inEnd"/>
            <c:showLegendKey val="0"/>
            <c:showVal val="0"/>
            <c:showCatName val="0"/>
            <c:showSerName val="0"/>
            <c:showPercent val="1"/>
            <c:showBubbleSize val="0"/>
            <c:showLeaderLines val="1"/>
            <c:leaderLines>
              <c:spPr>
                <a:ln w="9525" cap="flat">
                  <a:solidFill>
                    <a:srgbClr val="A6A6A6"/>
                  </a:solidFill>
                  <a:prstDash val="solid"/>
                  <a:round/>
                </a:ln>
                <a:effectLst/>
              </c:spPr>
            </c:leaderLines>
            <c:extLst>
              <c:ext xmlns:c15="http://schemas.microsoft.com/office/drawing/2012/chart" uri="{CE6537A1-D6FC-4f65-9D91-7224C49458BB}"/>
            </c:extLst>
          </c:dLbls>
          <c:cat>
            <c:strRef>
              <c:f>'9. Porcentajes de la SC'!$B$5:$B$11</c:f>
              <c:strCache>
                <c:ptCount val="7"/>
                <c:pt idx="0">
                  <c:v>CEO</c:v>
                </c:pt>
                <c:pt idx="1">
                  <c:v>COO</c:v>
                </c:pt>
                <c:pt idx="2">
                  <c:v>CFO</c:v>
                </c:pt>
                <c:pt idx="3">
                  <c:v>Colaboradores</c:v>
                </c:pt>
                <c:pt idx="4">
                  <c:v>Inversores</c:v>
                </c:pt>
                <c:pt idx="5">
                  <c:v>Inversor 1</c:v>
                </c:pt>
                <c:pt idx="6">
                  <c:v>Inversor 2</c:v>
                </c:pt>
              </c:strCache>
            </c:strRef>
          </c:cat>
          <c:val>
            <c:numRef>
              <c:f>'9. Porcentajes de la SC'!$C$5:$C$11</c:f>
              <c:numCache>
                <c:formatCode>0.00%</c:formatCode>
                <c:ptCount val="7"/>
                <c:pt idx="0">
                  <c:v>0.35</c:v>
                </c:pt>
                <c:pt idx="1">
                  <c:v>0.35</c:v>
                </c:pt>
                <c:pt idx="2">
                  <c:v>0.05</c:v>
                </c:pt>
                <c:pt idx="3">
                  <c:v>0.15</c:v>
                </c:pt>
                <c:pt idx="4">
                  <c:v>0.05</c:v>
                </c:pt>
                <c:pt idx="5">
                  <c:v>2.5000000000000001E-2</c:v>
                </c:pt>
                <c:pt idx="6">
                  <c:v>2.5000000000000001E-2</c:v>
                </c:pt>
              </c:numCache>
            </c:numRef>
          </c:val>
          <c:extLst>
            <c:ext xmlns:c16="http://schemas.microsoft.com/office/drawing/2014/chart" uri="{C3380CC4-5D6E-409C-BE32-E72D297353CC}">
              <c16:uniqueId val="{0000000E-DBEE-481F-A4B3-FE4A11D0800C}"/>
            </c:ext>
          </c:extLst>
        </c:ser>
        <c:dLbls>
          <c:showLegendKey val="0"/>
          <c:showVal val="0"/>
          <c:showCatName val="0"/>
          <c:showSerName val="0"/>
          <c:showPercent val="0"/>
          <c:showBubbleSize val="0"/>
          <c:showLeaderLines val="1"/>
        </c:dLbls>
        <c:firstSliceAng val="0"/>
      </c:pieChart>
      <c:spPr>
        <a:noFill/>
        <a:ln w="12700" cap="flat">
          <a:noFill/>
          <a:miter lim="400000"/>
        </a:ln>
        <a:effectLst/>
      </c:spPr>
    </c:plotArea>
    <c:legend>
      <c:legendPos val="b"/>
      <c:layout>
        <c:manualLayout>
          <c:xMode val="edge"/>
          <c:yMode val="edge"/>
          <c:x val="0"/>
          <c:y val="0.90754599999999996"/>
          <c:w val="1"/>
          <c:h val="9.2453999999999995E-2"/>
        </c:manualLayout>
      </c:layout>
      <c:overlay val="1"/>
      <c:spPr>
        <a:noFill/>
        <a:ln w="12700" cap="flat">
          <a:noFill/>
          <a:miter lim="400000"/>
        </a:ln>
        <a:effectLst/>
      </c:spPr>
      <c:txPr>
        <a:bodyPr rot="0"/>
        <a:lstStyle/>
        <a:p>
          <a:pPr>
            <a:defRPr sz="900" b="0" i="0" u="none" strike="noStrike">
              <a:solidFill>
                <a:srgbClr val="595959"/>
              </a:solidFill>
              <a:latin typeface="Calibri"/>
            </a:defRPr>
          </a:pPr>
          <a:endParaRPr lang="es-ES"/>
        </a:p>
      </c:txPr>
    </c:legend>
    <c:plotVisOnly val="1"/>
    <c:dispBlanksAs val="gap"/>
    <c:showDLblsOverMax val="1"/>
  </c:chart>
  <c:spPr>
    <a:solidFill>
      <a:srgbClr val="FFFFFF"/>
    </a:solidFill>
    <a:ln w="12700" cap="flat">
      <a:solidFill>
        <a:srgbClr val="D9D9D9"/>
      </a:solidFill>
      <a:prstDash val="solid"/>
      <a:round/>
    </a:ln>
    <a:effec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sz="1400" b="0" i="0" u="none" strike="noStrike">
                <a:solidFill>
                  <a:srgbClr val="595959"/>
                </a:solidFill>
                <a:latin typeface="Calibri"/>
              </a:defRPr>
            </a:pPr>
            <a:r>
              <a:rPr lang="es-ES" sz="1400" b="0" i="0" u="none" strike="noStrike">
                <a:solidFill>
                  <a:srgbClr val="595959"/>
                </a:solidFill>
                <a:latin typeface="Calibri"/>
              </a:rPr>
              <a:t>Ventas por servicio (2023-2025)</a:t>
            </a:r>
          </a:p>
        </c:rich>
      </c:tx>
      <c:layout>
        <c:manualLayout>
          <c:xMode val="edge"/>
          <c:yMode val="edge"/>
          <c:x val="0.33884900000000001"/>
          <c:y val="0"/>
          <c:w val="0.322301"/>
          <c:h val="0.11297699999999999"/>
        </c:manualLayout>
      </c:layout>
      <c:overlay val="1"/>
      <c:spPr>
        <a:noFill/>
        <a:effectLst/>
      </c:spPr>
    </c:title>
    <c:autoTitleDeleted val="0"/>
    <c:plotArea>
      <c:layout>
        <c:manualLayout>
          <c:layoutTarget val="inner"/>
          <c:xMode val="edge"/>
          <c:yMode val="edge"/>
          <c:x val="0.171038"/>
          <c:y val="0.11297699999999999"/>
          <c:w val="0.80928599999999995"/>
          <c:h val="0.73939999999999995"/>
        </c:manualLayout>
      </c:layout>
      <c:lineChart>
        <c:grouping val="standard"/>
        <c:varyColors val="0"/>
        <c:ser>
          <c:idx val="0"/>
          <c:order val="0"/>
          <c:tx>
            <c:strRef>
              <c:f>'5. PyG'!$B$10</c:f>
              <c:strCache>
                <c:ptCount val="1"/>
                <c:pt idx="0">
                  <c:v>Web corporativa</c:v>
                </c:pt>
              </c:strCache>
            </c:strRef>
          </c:tx>
          <c:spPr>
            <a:ln w="28575" cap="rnd">
              <a:solidFill>
                <a:schemeClr val="accent1"/>
              </a:solidFill>
              <a:prstDash val="solid"/>
              <a:round/>
            </a:ln>
            <a:effectLst/>
          </c:spPr>
          <c:marker>
            <c:symbol val="none"/>
          </c:marker>
          <c:cat>
            <c:strRef>
              <c:f>('5. PyG'!$K$4:$N$4,'5. PyG'!$R$4:$AC$4,'5. PyG'!$AG$4:$AR$4)</c:f>
              <c:strCache>
                <c:ptCount val="28"/>
                <c:pt idx="0">
                  <c:v>Septiembre</c:v>
                </c:pt>
                <c:pt idx="1">
                  <c:v>Octubre</c:v>
                </c:pt>
                <c:pt idx="2">
                  <c:v>Noviembre</c:v>
                </c:pt>
                <c:pt idx="3">
                  <c:v>Diciembre</c:v>
                </c:pt>
                <c:pt idx="4">
                  <c:v>Enero</c:v>
                </c:pt>
                <c:pt idx="5">
                  <c:v>Febrero</c:v>
                </c:pt>
                <c:pt idx="6">
                  <c:v>Marzo</c:v>
                </c:pt>
                <c:pt idx="7">
                  <c:v>Abril</c:v>
                </c:pt>
                <c:pt idx="8">
                  <c:v>Mayo</c:v>
                </c:pt>
                <c:pt idx="9">
                  <c:v>Junio</c:v>
                </c:pt>
                <c:pt idx="10">
                  <c:v>Julio</c:v>
                </c:pt>
                <c:pt idx="11">
                  <c:v>Agosto</c:v>
                </c:pt>
                <c:pt idx="12">
                  <c:v>Septiembre</c:v>
                </c:pt>
                <c:pt idx="13">
                  <c:v>Octubre</c:v>
                </c:pt>
                <c:pt idx="14">
                  <c:v>Noviembre</c:v>
                </c:pt>
                <c:pt idx="15">
                  <c:v>Diciembre</c:v>
                </c:pt>
                <c:pt idx="16">
                  <c:v>Enero</c:v>
                </c:pt>
                <c:pt idx="17">
                  <c:v>Febrero</c:v>
                </c:pt>
                <c:pt idx="18">
                  <c:v>Marzo</c:v>
                </c:pt>
                <c:pt idx="19">
                  <c:v>Abril</c:v>
                </c:pt>
                <c:pt idx="20">
                  <c:v>Mayo</c:v>
                </c:pt>
                <c:pt idx="21">
                  <c:v>Junio</c:v>
                </c:pt>
                <c:pt idx="22">
                  <c:v>Julio</c:v>
                </c:pt>
                <c:pt idx="23">
                  <c:v>Agosto</c:v>
                </c:pt>
                <c:pt idx="24">
                  <c:v>Septiembre</c:v>
                </c:pt>
                <c:pt idx="25">
                  <c:v>Octubre</c:v>
                </c:pt>
                <c:pt idx="26">
                  <c:v>Noviembre</c:v>
                </c:pt>
                <c:pt idx="27">
                  <c:v>Diciembre</c:v>
                </c:pt>
              </c:strCache>
            </c:strRef>
          </c:cat>
          <c:val>
            <c:numRef>
              <c:f>('5. PyG'!$K$10:$N$10,'5. PyG'!$R$10:$AC$10,'5. PyG'!$AG$10:$AR$10)</c:f>
              <c:numCache>
                <c:formatCode>" "* #,##0.00" € ";"-"* #,##0.00" € ";" "* "-"??" € "</c:formatCode>
                <c:ptCount val="28"/>
                <c:pt idx="0">
                  <c:v>1279.76</c:v>
                </c:pt>
                <c:pt idx="1">
                  <c:v>2559.52</c:v>
                </c:pt>
                <c:pt idx="2">
                  <c:v>3839.2799999999997</c:v>
                </c:pt>
                <c:pt idx="3">
                  <c:v>5719</c:v>
                </c:pt>
                <c:pt idx="4">
                  <c:v>7318.7</c:v>
                </c:pt>
                <c:pt idx="5">
                  <c:v>8918.3999999999978</c:v>
                </c:pt>
                <c:pt idx="6">
                  <c:v>10518.099999999999</c:v>
                </c:pt>
                <c:pt idx="7">
                  <c:v>12867.75</c:v>
                </c:pt>
                <c:pt idx="8">
                  <c:v>14467.45</c:v>
                </c:pt>
                <c:pt idx="9">
                  <c:v>16067.15</c:v>
                </c:pt>
                <c:pt idx="10">
                  <c:v>17666.850000000002</c:v>
                </c:pt>
                <c:pt idx="11">
                  <c:v>20016.5</c:v>
                </c:pt>
                <c:pt idx="12">
                  <c:v>21316.239999999998</c:v>
                </c:pt>
                <c:pt idx="13">
                  <c:v>22615.98</c:v>
                </c:pt>
                <c:pt idx="14">
                  <c:v>23915.719999999998</c:v>
                </c:pt>
                <c:pt idx="15">
                  <c:v>25965.409999999996</c:v>
                </c:pt>
                <c:pt idx="16">
                  <c:v>28604.93</c:v>
                </c:pt>
                <c:pt idx="17">
                  <c:v>31244.449999999997</c:v>
                </c:pt>
                <c:pt idx="18">
                  <c:v>33883.97</c:v>
                </c:pt>
                <c:pt idx="19">
                  <c:v>37423.43</c:v>
                </c:pt>
                <c:pt idx="20">
                  <c:v>40062.950000000004</c:v>
                </c:pt>
                <c:pt idx="21">
                  <c:v>42702.469999999994</c:v>
                </c:pt>
                <c:pt idx="22">
                  <c:v>45341.99</c:v>
                </c:pt>
                <c:pt idx="23">
                  <c:v>48881.450000000004</c:v>
                </c:pt>
                <c:pt idx="24">
                  <c:v>51520.970000000008</c:v>
                </c:pt>
                <c:pt idx="25">
                  <c:v>54160.49</c:v>
                </c:pt>
                <c:pt idx="26">
                  <c:v>56800.01</c:v>
                </c:pt>
                <c:pt idx="27">
                  <c:v>60339.47</c:v>
                </c:pt>
              </c:numCache>
            </c:numRef>
          </c:val>
          <c:smooth val="0"/>
          <c:extLst>
            <c:ext xmlns:c16="http://schemas.microsoft.com/office/drawing/2014/chart" uri="{C3380CC4-5D6E-409C-BE32-E72D297353CC}">
              <c16:uniqueId val="{00000000-1096-4A61-B34D-8824D3ACD030}"/>
            </c:ext>
          </c:extLst>
        </c:ser>
        <c:ser>
          <c:idx val="1"/>
          <c:order val="1"/>
          <c:tx>
            <c:strRef>
              <c:f>'5. PyG'!$B$11</c:f>
              <c:strCache>
                <c:ptCount val="1"/>
                <c:pt idx="0">
                  <c:v>Web e-commerce</c:v>
                </c:pt>
              </c:strCache>
            </c:strRef>
          </c:tx>
          <c:spPr>
            <a:ln w="28575" cap="rnd">
              <a:solidFill>
                <a:schemeClr val="accent3"/>
              </a:solidFill>
              <a:prstDash val="solid"/>
              <a:round/>
            </a:ln>
            <a:effectLst/>
          </c:spPr>
          <c:marker>
            <c:symbol val="none"/>
          </c:marker>
          <c:cat>
            <c:strRef>
              <c:f>('5. PyG'!$K$4:$N$4,'5. PyG'!$R$4:$AC$4,'5. PyG'!$AG$4:$AR$4)</c:f>
              <c:strCache>
                <c:ptCount val="28"/>
                <c:pt idx="0">
                  <c:v>Septiembre</c:v>
                </c:pt>
                <c:pt idx="1">
                  <c:v>Octubre</c:v>
                </c:pt>
                <c:pt idx="2">
                  <c:v>Noviembre</c:v>
                </c:pt>
                <c:pt idx="3">
                  <c:v>Diciembre</c:v>
                </c:pt>
                <c:pt idx="4">
                  <c:v>Enero</c:v>
                </c:pt>
                <c:pt idx="5">
                  <c:v>Febrero</c:v>
                </c:pt>
                <c:pt idx="6">
                  <c:v>Marzo</c:v>
                </c:pt>
                <c:pt idx="7">
                  <c:v>Abril</c:v>
                </c:pt>
                <c:pt idx="8">
                  <c:v>Mayo</c:v>
                </c:pt>
                <c:pt idx="9">
                  <c:v>Junio</c:v>
                </c:pt>
                <c:pt idx="10">
                  <c:v>Julio</c:v>
                </c:pt>
                <c:pt idx="11">
                  <c:v>Agosto</c:v>
                </c:pt>
                <c:pt idx="12">
                  <c:v>Septiembre</c:v>
                </c:pt>
                <c:pt idx="13">
                  <c:v>Octubre</c:v>
                </c:pt>
                <c:pt idx="14">
                  <c:v>Noviembre</c:v>
                </c:pt>
                <c:pt idx="15">
                  <c:v>Diciembre</c:v>
                </c:pt>
                <c:pt idx="16">
                  <c:v>Enero</c:v>
                </c:pt>
                <c:pt idx="17">
                  <c:v>Febrero</c:v>
                </c:pt>
                <c:pt idx="18">
                  <c:v>Marzo</c:v>
                </c:pt>
                <c:pt idx="19">
                  <c:v>Abril</c:v>
                </c:pt>
                <c:pt idx="20">
                  <c:v>Mayo</c:v>
                </c:pt>
                <c:pt idx="21">
                  <c:v>Junio</c:v>
                </c:pt>
                <c:pt idx="22">
                  <c:v>Julio</c:v>
                </c:pt>
                <c:pt idx="23">
                  <c:v>Agosto</c:v>
                </c:pt>
                <c:pt idx="24">
                  <c:v>Septiembre</c:v>
                </c:pt>
                <c:pt idx="25">
                  <c:v>Octubre</c:v>
                </c:pt>
                <c:pt idx="26">
                  <c:v>Noviembre</c:v>
                </c:pt>
                <c:pt idx="27">
                  <c:v>Diciembre</c:v>
                </c:pt>
              </c:strCache>
            </c:strRef>
          </c:cat>
          <c:val>
            <c:numRef>
              <c:f>('5. PyG'!$K$11:$N$11,'5. PyG'!$R$11:$AC$11,'5. PyG'!$AG$11:$AR$11)</c:f>
              <c:numCache>
                <c:formatCode>" "* #,##0.00" € ";"-"* #,##0.00" € ";" "* "-"??" € "</c:formatCode>
                <c:ptCount val="28"/>
                <c:pt idx="0">
                  <c:v>1199.8399999999999</c:v>
                </c:pt>
                <c:pt idx="1">
                  <c:v>2399.6799999999998</c:v>
                </c:pt>
                <c:pt idx="2">
                  <c:v>3599.5199999999995</c:v>
                </c:pt>
                <c:pt idx="3">
                  <c:v>4799.3599999999997</c:v>
                </c:pt>
                <c:pt idx="4">
                  <c:v>7798.9599999999991</c:v>
                </c:pt>
                <c:pt idx="5">
                  <c:v>10798.56</c:v>
                </c:pt>
                <c:pt idx="6">
                  <c:v>13798.16</c:v>
                </c:pt>
                <c:pt idx="7">
                  <c:v>16797.759999999998</c:v>
                </c:pt>
                <c:pt idx="8">
                  <c:v>19797.36</c:v>
                </c:pt>
                <c:pt idx="9">
                  <c:v>22796.959999999999</c:v>
                </c:pt>
                <c:pt idx="10">
                  <c:v>25796.559999999998</c:v>
                </c:pt>
                <c:pt idx="11">
                  <c:v>28796.159999999996</c:v>
                </c:pt>
                <c:pt idx="12">
                  <c:v>31645.78</c:v>
                </c:pt>
                <c:pt idx="13">
                  <c:v>34495.399999999994</c:v>
                </c:pt>
                <c:pt idx="14">
                  <c:v>37345.019999999997</c:v>
                </c:pt>
                <c:pt idx="15">
                  <c:v>40194.639999999999</c:v>
                </c:pt>
                <c:pt idx="16">
                  <c:v>45593.919999999998</c:v>
                </c:pt>
                <c:pt idx="17">
                  <c:v>50993.2</c:v>
                </c:pt>
                <c:pt idx="18">
                  <c:v>56392.479999999996</c:v>
                </c:pt>
                <c:pt idx="19">
                  <c:v>61791.759999999995</c:v>
                </c:pt>
                <c:pt idx="20">
                  <c:v>67191.039999999994</c:v>
                </c:pt>
                <c:pt idx="21">
                  <c:v>72590.319999999992</c:v>
                </c:pt>
                <c:pt idx="22">
                  <c:v>77989.599999999991</c:v>
                </c:pt>
                <c:pt idx="23">
                  <c:v>83388.88</c:v>
                </c:pt>
                <c:pt idx="24">
                  <c:v>88788.160000000003</c:v>
                </c:pt>
                <c:pt idx="25">
                  <c:v>94187.44</c:v>
                </c:pt>
                <c:pt idx="26">
                  <c:v>99586.72</c:v>
                </c:pt>
                <c:pt idx="27">
                  <c:v>104986</c:v>
                </c:pt>
              </c:numCache>
            </c:numRef>
          </c:val>
          <c:smooth val="0"/>
          <c:extLst>
            <c:ext xmlns:c16="http://schemas.microsoft.com/office/drawing/2014/chart" uri="{C3380CC4-5D6E-409C-BE32-E72D297353CC}">
              <c16:uniqueId val="{00000001-1096-4A61-B34D-8824D3ACD030}"/>
            </c:ext>
          </c:extLst>
        </c:ser>
        <c:ser>
          <c:idx val="2"/>
          <c:order val="2"/>
          <c:tx>
            <c:strRef>
              <c:f>'5. PyG'!$B$12</c:f>
              <c:strCache>
                <c:ptCount val="1"/>
                <c:pt idx="0">
                  <c:v>AidenPay</c:v>
                </c:pt>
              </c:strCache>
            </c:strRef>
          </c:tx>
          <c:spPr>
            <a:ln w="28575" cap="rnd">
              <a:solidFill>
                <a:schemeClr val="accent5"/>
              </a:solidFill>
              <a:prstDash val="solid"/>
              <a:round/>
            </a:ln>
            <a:effectLst/>
          </c:spPr>
          <c:marker>
            <c:symbol val="none"/>
          </c:marker>
          <c:cat>
            <c:strRef>
              <c:f>('5. PyG'!$K$4:$N$4,'5. PyG'!$R$4:$AC$4,'5. PyG'!$AG$4:$AR$4)</c:f>
              <c:strCache>
                <c:ptCount val="28"/>
                <c:pt idx="0">
                  <c:v>Septiembre</c:v>
                </c:pt>
                <c:pt idx="1">
                  <c:v>Octubre</c:v>
                </c:pt>
                <c:pt idx="2">
                  <c:v>Noviembre</c:v>
                </c:pt>
                <c:pt idx="3">
                  <c:v>Diciembre</c:v>
                </c:pt>
                <c:pt idx="4">
                  <c:v>Enero</c:v>
                </c:pt>
                <c:pt idx="5">
                  <c:v>Febrero</c:v>
                </c:pt>
                <c:pt idx="6">
                  <c:v>Marzo</c:v>
                </c:pt>
                <c:pt idx="7">
                  <c:v>Abril</c:v>
                </c:pt>
                <c:pt idx="8">
                  <c:v>Mayo</c:v>
                </c:pt>
                <c:pt idx="9">
                  <c:v>Junio</c:v>
                </c:pt>
                <c:pt idx="10">
                  <c:v>Julio</c:v>
                </c:pt>
                <c:pt idx="11">
                  <c:v>Agosto</c:v>
                </c:pt>
                <c:pt idx="12">
                  <c:v>Septiembre</c:v>
                </c:pt>
                <c:pt idx="13">
                  <c:v>Octubre</c:v>
                </c:pt>
                <c:pt idx="14">
                  <c:v>Noviembre</c:v>
                </c:pt>
                <c:pt idx="15">
                  <c:v>Diciembre</c:v>
                </c:pt>
                <c:pt idx="16">
                  <c:v>Enero</c:v>
                </c:pt>
                <c:pt idx="17">
                  <c:v>Febrero</c:v>
                </c:pt>
                <c:pt idx="18">
                  <c:v>Marzo</c:v>
                </c:pt>
                <c:pt idx="19">
                  <c:v>Abril</c:v>
                </c:pt>
                <c:pt idx="20">
                  <c:v>Mayo</c:v>
                </c:pt>
                <c:pt idx="21">
                  <c:v>Junio</c:v>
                </c:pt>
                <c:pt idx="22">
                  <c:v>Julio</c:v>
                </c:pt>
                <c:pt idx="23">
                  <c:v>Agosto</c:v>
                </c:pt>
                <c:pt idx="24">
                  <c:v>Septiembre</c:v>
                </c:pt>
                <c:pt idx="25">
                  <c:v>Octubre</c:v>
                </c:pt>
                <c:pt idx="26">
                  <c:v>Noviembre</c:v>
                </c:pt>
                <c:pt idx="27">
                  <c:v>Diciembre</c:v>
                </c:pt>
              </c:strCache>
            </c:strRef>
          </c:cat>
          <c:val>
            <c:numRef>
              <c:f>('5. PyG'!$K$12:$N$12,'5. PyG'!$R$12:$AC$12,'5. PyG'!$AG$12:$AR$12)</c:f>
              <c:numCache>
                <c:formatCode>" "* #,##0.00" € ";"-"* #,##0.00" € ";" "* "-"??" € "</c:formatCode>
                <c:ptCount val="28"/>
                <c:pt idx="0">
                  <c:v>112.00000000000004</c:v>
                </c:pt>
                <c:pt idx="1">
                  <c:v>224.00000000000009</c:v>
                </c:pt>
                <c:pt idx="2">
                  <c:v>455.96000000000009</c:v>
                </c:pt>
                <c:pt idx="3">
                  <c:v>607.92000000000019</c:v>
                </c:pt>
                <c:pt idx="4">
                  <c:v>887.92000000000019</c:v>
                </c:pt>
                <c:pt idx="5">
                  <c:v>1167.9200000000003</c:v>
                </c:pt>
                <c:pt idx="6">
                  <c:v>1447.9200000000005</c:v>
                </c:pt>
                <c:pt idx="7">
                  <c:v>1727.9200000000008</c:v>
                </c:pt>
                <c:pt idx="8">
                  <c:v>2007.9200000000008</c:v>
                </c:pt>
                <c:pt idx="9">
                  <c:v>2337.8700000000008</c:v>
                </c:pt>
                <c:pt idx="10">
                  <c:v>2617.8700000000008</c:v>
                </c:pt>
                <c:pt idx="11">
                  <c:v>2897.8700000000008</c:v>
                </c:pt>
                <c:pt idx="12">
                  <c:v>3273.8400000000011</c:v>
                </c:pt>
                <c:pt idx="13">
                  <c:v>3499.8600000000015</c:v>
                </c:pt>
                <c:pt idx="14">
                  <c:v>3725.8800000000015</c:v>
                </c:pt>
                <c:pt idx="15">
                  <c:v>4001.8500000000013</c:v>
                </c:pt>
                <c:pt idx="16">
                  <c:v>4505.8500000000022</c:v>
                </c:pt>
                <c:pt idx="17">
                  <c:v>5009.8500000000022</c:v>
                </c:pt>
                <c:pt idx="18">
                  <c:v>5513.8500000000022</c:v>
                </c:pt>
                <c:pt idx="19">
                  <c:v>6017.8500000000022</c:v>
                </c:pt>
                <c:pt idx="20">
                  <c:v>6521.8500000000031</c:v>
                </c:pt>
                <c:pt idx="21">
                  <c:v>7085.7900000000027</c:v>
                </c:pt>
                <c:pt idx="22">
                  <c:v>7589.7900000000027</c:v>
                </c:pt>
                <c:pt idx="23">
                  <c:v>8093.7900000000027</c:v>
                </c:pt>
                <c:pt idx="24">
                  <c:v>8777.7300000000032</c:v>
                </c:pt>
                <c:pt idx="25">
                  <c:v>9281.7300000000032</c:v>
                </c:pt>
                <c:pt idx="26">
                  <c:v>9785.7300000000032</c:v>
                </c:pt>
                <c:pt idx="27">
                  <c:v>10349.670000000004</c:v>
                </c:pt>
              </c:numCache>
            </c:numRef>
          </c:val>
          <c:smooth val="0"/>
          <c:extLst>
            <c:ext xmlns:c16="http://schemas.microsoft.com/office/drawing/2014/chart" uri="{C3380CC4-5D6E-409C-BE32-E72D297353CC}">
              <c16:uniqueId val="{00000002-1096-4A61-B34D-8824D3ACD030}"/>
            </c:ext>
          </c:extLst>
        </c:ser>
        <c:ser>
          <c:idx val="3"/>
          <c:order val="3"/>
          <c:tx>
            <c:strRef>
              <c:f>'5. PyG'!$B$13</c:f>
              <c:strCache>
                <c:ptCount val="1"/>
                <c:pt idx="0">
                  <c:v>Social packs</c:v>
                </c:pt>
              </c:strCache>
            </c:strRef>
          </c:tx>
          <c:spPr>
            <a:ln w="28575" cap="rnd">
              <a:solidFill>
                <a:srgbClr val="264478"/>
              </a:solidFill>
              <a:prstDash val="solid"/>
              <a:round/>
            </a:ln>
            <a:effectLst/>
          </c:spPr>
          <c:marker>
            <c:symbol val="none"/>
          </c:marker>
          <c:cat>
            <c:strRef>
              <c:f>('5. PyG'!$K$4:$N$4,'5. PyG'!$R$4:$AC$4,'5. PyG'!$AG$4:$AR$4)</c:f>
              <c:strCache>
                <c:ptCount val="28"/>
                <c:pt idx="0">
                  <c:v>Septiembre</c:v>
                </c:pt>
                <c:pt idx="1">
                  <c:v>Octubre</c:v>
                </c:pt>
                <c:pt idx="2">
                  <c:v>Noviembre</c:v>
                </c:pt>
                <c:pt idx="3">
                  <c:v>Diciembre</c:v>
                </c:pt>
                <c:pt idx="4">
                  <c:v>Enero</c:v>
                </c:pt>
                <c:pt idx="5">
                  <c:v>Febrero</c:v>
                </c:pt>
                <c:pt idx="6">
                  <c:v>Marzo</c:v>
                </c:pt>
                <c:pt idx="7">
                  <c:v>Abril</c:v>
                </c:pt>
                <c:pt idx="8">
                  <c:v>Mayo</c:v>
                </c:pt>
                <c:pt idx="9">
                  <c:v>Junio</c:v>
                </c:pt>
                <c:pt idx="10">
                  <c:v>Julio</c:v>
                </c:pt>
                <c:pt idx="11">
                  <c:v>Agosto</c:v>
                </c:pt>
                <c:pt idx="12">
                  <c:v>Septiembre</c:v>
                </c:pt>
                <c:pt idx="13">
                  <c:v>Octubre</c:v>
                </c:pt>
                <c:pt idx="14">
                  <c:v>Noviembre</c:v>
                </c:pt>
                <c:pt idx="15">
                  <c:v>Diciembre</c:v>
                </c:pt>
                <c:pt idx="16">
                  <c:v>Enero</c:v>
                </c:pt>
                <c:pt idx="17">
                  <c:v>Febrero</c:v>
                </c:pt>
                <c:pt idx="18">
                  <c:v>Marzo</c:v>
                </c:pt>
                <c:pt idx="19">
                  <c:v>Abril</c:v>
                </c:pt>
                <c:pt idx="20">
                  <c:v>Mayo</c:v>
                </c:pt>
                <c:pt idx="21">
                  <c:v>Junio</c:v>
                </c:pt>
                <c:pt idx="22">
                  <c:v>Julio</c:v>
                </c:pt>
                <c:pt idx="23">
                  <c:v>Agosto</c:v>
                </c:pt>
                <c:pt idx="24">
                  <c:v>Septiembre</c:v>
                </c:pt>
                <c:pt idx="25">
                  <c:v>Octubre</c:v>
                </c:pt>
                <c:pt idx="26">
                  <c:v>Noviembre</c:v>
                </c:pt>
                <c:pt idx="27">
                  <c:v>Diciembre</c:v>
                </c:pt>
              </c:strCache>
            </c:strRef>
          </c:cat>
          <c:val>
            <c:numRef>
              <c:f>('5. PyG'!$K$13:$N$13,'5. PyG'!$R$13:$AC$13,'5. PyG'!$AG$13:$AR$13)</c:f>
              <c:numCache>
                <c:formatCode>" "* #,##0.00" € ";"-"* #,##0.00" € ";" "* "-"??" € "</c:formatCode>
                <c:ptCount val="28"/>
                <c:pt idx="0">
                  <c:v>0</c:v>
                </c:pt>
                <c:pt idx="1">
                  <c:v>719.96</c:v>
                </c:pt>
                <c:pt idx="2">
                  <c:v>1919.92</c:v>
                </c:pt>
                <c:pt idx="3">
                  <c:v>2639.88</c:v>
                </c:pt>
                <c:pt idx="4">
                  <c:v>2639.88</c:v>
                </c:pt>
                <c:pt idx="5">
                  <c:v>3539.83</c:v>
                </c:pt>
                <c:pt idx="6">
                  <c:v>3539.83</c:v>
                </c:pt>
                <c:pt idx="7">
                  <c:v>4439.7800000000007</c:v>
                </c:pt>
                <c:pt idx="8">
                  <c:v>5939.73</c:v>
                </c:pt>
                <c:pt idx="9">
                  <c:v>6839.68</c:v>
                </c:pt>
                <c:pt idx="10">
                  <c:v>6839.68</c:v>
                </c:pt>
                <c:pt idx="11">
                  <c:v>7739.63</c:v>
                </c:pt>
                <c:pt idx="12">
                  <c:v>8939.59</c:v>
                </c:pt>
                <c:pt idx="13">
                  <c:v>9659.5499999999993</c:v>
                </c:pt>
                <c:pt idx="14">
                  <c:v>9659.5499999999993</c:v>
                </c:pt>
                <c:pt idx="15">
                  <c:v>10379.51</c:v>
                </c:pt>
                <c:pt idx="16">
                  <c:v>10379.51</c:v>
                </c:pt>
                <c:pt idx="17">
                  <c:v>11459.45</c:v>
                </c:pt>
                <c:pt idx="18">
                  <c:v>11459.45</c:v>
                </c:pt>
                <c:pt idx="19">
                  <c:v>12539.39</c:v>
                </c:pt>
                <c:pt idx="20">
                  <c:v>14339.330000000002</c:v>
                </c:pt>
                <c:pt idx="21">
                  <c:v>15419.27</c:v>
                </c:pt>
                <c:pt idx="22">
                  <c:v>15419.27</c:v>
                </c:pt>
                <c:pt idx="23">
                  <c:v>16499.210000000003</c:v>
                </c:pt>
                <c:pt idx="24">
                  <c:v>18299.150000000001</c:v>
                </c:pt>
                <c:pt idx="25">
                  <c:v>19379.09</c:v>
                </c:pt>
                <c:pt idx="26">
                  <c:v>19379.09</c:v>
                </c:pt>
                <c:pt idx="27">
                  <c:v>20459.03</c:v>
                </c:pt>
              </c:numCache>
            </c:numRef>
          </c:val>
          <c:smooth val="0"/>
          <c:extLst>
            <c:ext xmlns:c16="http://schemas.microsoft.com/office/drawing/2014/chart" uri="{C3380CC4-5D6E-409C-BE32-E72D297353CC}">
              <c16:uniqueId val="{00000003-1096-4A61-B34D-8824D3ACD030}"/>
            </c:ext>
          </c:extLst>
        </c:ser>
        <c:dLbls>
          <c:showLegendKey val="0"/>
          <c:showVal val="0"/>
          <c:showCatName val="0"/>
          <c:showSerName val="0"/>
          <c:showPercent val="0"/>
          <c:showBubbleSize val="0"/>
        </c:dLbls>
        <c:smooth val="0"/>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D9D9D9"/>
            </a:solidFill>
            <a:prstDash val="solid"/>
            <a:round/>
          </a:ln>
        </c:spPr>
        <c:txPr>
          <a:bodyPr rot="0"/>
          <a:lstStyle/>
          <a:p>
            <a:pPr>
              <a:defRPr sz="900" b="0" i="0" u="none" strike="noStrike">
                <a:solidFill>
                  <a:srgbClr val="595959"/>
                </a:solidFill>
                <a:latin typeface="Calibri"/>
              </a:defRPr>
            </a:pPr>
            <a:endParaRPr lang="es-ES"/>
          </a:p>
        </c:txPr>
        <c:crossAx val="2094734553"/>
        <c:crosses val="autoZero"/>
        <c:auto val="1"/>
        <c:lblAlgn val="ctr"/>
        <c:lblOffset val="100"/>
        <c:noMultiLvlLbl val="1"/>
      </c:catAx>
      <c:valAx>
        <c:axId val="2094734553"/>
        <c:scaling>
          <c:orientation val="minMax"/>
        </c:scaling>
        <c:delete val="0"/>
        <c:axPos val="l"/>
        <c:majorGridlines>
          <c:spPr>
            <a:ln w="12700" cap="flat">
              <a:solidFill>
                <a:srgbClr val="D9D9D9"/>
              </a:solidFill>
              <a:prstDash val="solid"/>
              <a:round/>
            </a:ln>
          </c:spPr>
        </c:majorGridlines>
        <c:numFmt formatCode="&quot; &quot;* #,##0.00&quot; € &quot;;&quot;-&quot;* #,##0.00&quot; € &quot;;&quot; &quot;* &quot;-&quot;??&quot; € &quot;" sourceLinked="1"/>
        <c:majorTickMark val="none"/>
        <c:minorTickMark val="none"/>
        <c:tickLblPos val="nextTo"/>
        <c:spPr>
          <a:ln w="12700" cap="flat">
            <a:noFill/>
            <a:prstDash val="solid"/>
            <a:round/>
          </a:ln>
        </c:spPr>
        <c:txPr>
          <a:bodyPr rot="0"/>
          <a:lstStyle/>
          <a:p>
            <a:pPr>
              <a:defRPr sz="900" b="0" i="0" u="none" strike="noStrike">
                <a:solidFill>
                  <a:srgbClr val="595959"/>
                </a:solidFill>
                <a:latin typeface="Calibri"/>
              </a:defRPr>
            </a:pPr>
            <a:endParaRPr lang="es-ES"/>
          </a:p>
        </c:txPr>
        <c:crossAx val="2094734552"/>
        <c:crosses val="autoZero"/>
        <c:crossBetween val="between"/>
        <c:majorUnit val="30000"/>
        <c:minorUnit val="15000"/>
      </c:valAx>
      <c:spPr>
        <a:noFill/>
        <a:ln w="12700" cap="flat">
          <a:noFill/>
          <a:miter lim="400000"/>
        </a:ln>
        <a:effectLst/>
      </c:spPr>
    </c:plotArea>
    <c:legend>
      <c:legendPos val="b"/>
      <c:layout>
        <c:manualLayout>
          <c:xMode val="edge"/>
          <c:yMode val="edge"/>
          <c:x val="0.228162"/>
          <c:y val="0.94493400000000005"/>
          <c:w val="0.60245499999999996"/>
          <c:h val="5.5065700000000002E-2"/>
        </c:manualLayout>
      </c:layout>
      <c:overlay val="1"/>
      <c:spPr>
        <a:noFill/>
        <a:ln w="12700" cap="flat">
          <a:noFill/>
          <a:miter lim="400000"/>
        </a:ln>
        <a:effectLst/>
      </c:spPr>
      <c:txPr>
        <a:bodyPr rot="0"/>
        <a:lstStyle/>
        <a:p>
          <a:pPr>
            <a:defRPr sz="900" b="0" i="0" u="none" strike="noStrike">
              <a:solidFill>
                <a:srgbClr val="595959"/>
              </a:solidFill>
              <a:latin typeface="Calibri"/>
            </a:defRPr>
          </a:pPr>
          <a:endParaRPr lang="es-ES"/>
        </a:p>
      </c:txPr>
    </c:legend>
    <c:plotVisOnly val="1"/>
    <c:dispBlanksAs val="gap"/>
    <c:showDLblsOverMax val="1"/>
  </c:chart>
  <c:spPr>
    <a:solidFill>
      <a:srgbClr val="FFFFFF"/>
    </a:solidFill>
    <a:ln w="12700" cap="flat">
      <a:solidFill>
        <a:srgbClr val="D9D9D9"/>
      </a:solidFill>
      <a:prstDash val="solid"/>
      <a:round/>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759579</xdr:colOff>
      <xdr:row>2</xdr:row>
      <xdr:rowOff>118296</xdr:rowOff>
    </xdr:from>
    <xdr:to>
      <xdr:col>8</xdr:col>
      <xdr:colOff>800403</xdr:colOff>
      <xdr:row>19</xdr:row>
      <xdr:rowOff>49989</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430529</xdr:colOff>
      <xdr:row>2</xdr:row>
      <xdr:rowOff>61927</xdr:rowOff>
    </xdr:from>
    <xdr:to>
      <xdr:col>9</xdr:col>
      <xdr:colOff>139716</xdr:colOff>
      <xdr:row>17</xdr:row>
      <xdr:rowOff>169992</xdr:rowOff>
    </xdr:to>
    <xdr:graphicFrame macro="">
      <xdr:nvGraphicFramePr>
        <xdr:cNvPr id="4" name="Gráfico 1">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ema de Office">
      <a:majorFont>
        <a:latin typeface="Helvetica Neue"/>
        <a:ea typeface="Helvetica Neue"/>
        <a:cs typeface="Helvetica Neue"/>
      </a:majorFont>
      <a:minorFont>
        <a:latin typeface="Helvetica Neue"/>
        <a:ea typeface="Helvetica Neue"/>
        <a:cs typeface="Helvetica Neue"/>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38"/>
  <sheetViews>
    <sheetView showGridLines="0" workbookViewId="0">
      <selection activeCell="G14" sqref="G14"/>
    </sheetView>
  </sheetViews>
  <sheetFormatPr baseColWidth="10" defaultColWidth="10" defaultRowHeight="12.95" customHeight="1" x14ac:dyDescent="0.25"/>
  <cols>
    <col min="1" max="1" width="2" customWidth="1"/>
    <col min="2" max="4" width="30.5703125" customWidth="1"/>
  </cols>
  <sheetData>
    <row r="3" spans="2:4" ht="50.1" customHeight="1" x14ac:dyDescent="0.25">
      <c r="B3" s="192" t="s">
        <v>0</v>
      </c>
      <c r="C3" s="193"/>
      <c r="D3" s="193"/>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55</v>
      </c>
      <c r="C11" s="2"/>
      <c r="D11" s="2"/>
    </row>
    <row r="12" spans="2:4" ht="15.75" x14ac:dyDescent="0.25">
      <c r="B12" s="3"/>
      <c r="C12" s="3" t="s">
        <v>5</v>
      </c>
      <c r="D12" s="4" t="s">
        <v>55</v>
      </c>
    </row>
    <row r="13" spans="2:4" ht="15.75" x14ac:dyDescent="0.25">
      <c r="B13" s="2" t="s">
        <v>72</v>
      </c>
      <c r="C13" s="2"/>
      <c r="D13" s="2"/>
    </row>
    <row r="14" spans="2:4" ht="15.75" x14ac:dyDescent="0.25">
      <c r="B14" s="3"/>
      <c r="C14" s="3" t="s">
        <v>5</v>
      </c>
      <c r="D14" s="4" t="s">
        <v>72</v>
      </c>
    </row>
    <row r="15" spans="2:4" ht="15.75" x14ac:dyDescent="0.25">
      <c r="B15" s="2" t="s">
        <v>87</v>
      </c>
      <c r="C15" s="2"/>
      <c r="D15" s="2"/>
    </row>
    <row r="16" spans="2:4" ht="15.75" x14ac:dyDescent="0.25">
      <c r="B16" s="3"/>
      <c r="C16" s="3" t="s">
        <v>5</v>
      </c>
      <c r="D16" s="4" t="s">
        <v>87</v>
      </c>
    </row>
    <row r="17" spans="2:4" ht="15.75" x14ac:dyDescent="0.25">
      <c r="B17" s="2" t="s">
        <v>96</v>
      </c>
      <c r="C17" s="2"/>
      <c r="D17" s="2"/>
    </row>
    <row r="18" spans="2:4" ht="15.75" x14ac:dyDescent="0.25">
      <c r="B18" s="3"/>
      <c r="C18" s="3" t="s">
        <v>5</v>
      </c>
      <c r="D18" s="4" t="s">
        <v>96</v>
      </c>
    </row>
    <row r="19" spans="2:4" ht="15.75" x14ac:dyDescent="0.25">
      <c r="B19" s="2" t="s">
        <v>129</v>
      </c>
      <c r="C19" s="2"/>
      <c r="D19" s="2"/>
    </row>
    <row r="20" spans="2:4" ht="15.75" x14ac:dyDescent="0.25">
      <c r="B20" s="3"/>
      <c r="C20" s="3" t="s">
        <v>5</v>
      </c>
      <c r="D20" s="4" t="s">
        <v>129</v>
      </c>
    </row>
    <row r="21" spans="2:4" ht="15.75" x14ac:dyDescent="0.25">
      <c r="B21" s="2" t="s">
        <v>147</v>
      </c>
      <c r="C21" s="2"/>
      <c r="D21" s="2"/>
    </row>
    <row r="22" spans="2:4" ht="15.75" x14ac:dyDescent="0.25">
      <c r="B22" s="3"/>
      <c r="C22" s="3" t="s">
        <v>5</v>
      </c>
      <c r="D22" s="4" t="s">
        <v>147</v>
      </c>
    </row>
    <row r="23" spans="2:4" ht="15.75" x14ac:dyDescent="0.25">
      <c r="B23" s="2" t="s">
        <v>157</v>
      </c>
      <c r="C23" s="2"/>
      <c r="D23" s="2"/>
    </row>
    <row r="24" spans="2:4" ht="15.75" x14ac:dyDescent="0.25">
      <c r="B24" s="3"/>
      <c r="C24" s="3" t="s">
        <v>5</v>
      </c>
      <c r="D24" s="4" t="s">
        <v>157</v>
      </c>
    </row>
    <row r="25" spans="2:4" ht="15.75" x14ac:dyDescent="0.25">
      <c r="B25" s="2" t="s">
        <v>165</v>
      </c>
      <c r="C25" s="2"/>
      <c r="D25" s="2"/>
    </row>
    <row r="26" spans="2:4" ht="15.75" x14ac:dyDescent="0.25">
      <c r="B26" s="3"/>
      <c r="C26" s="3" t="s">
        <v>5</v>
      </c>
      <c r="D26" s="4" t="s">
        <v>165</v>
      </c>
    </row>
    <row r="27" spans="2:4" ht="15.75" x14ac:dyDescent="0.25">
      <c r="B27" s="2" t="s">
        <v>172</v>
      </c>
      <c r="C27" s="2"/>
      <c r="D27" s="2"/>
    </row>
    <row r="28" spans="2:4" ht="15.75" x14ac:dyDescent="0.25">
      <c r="B28" s="3"/>
      <c r="C28" s="3" t="s">
        <v>5</v>
      </c>
      <c r="D28" s="4" t="s">
        <v>172</v>
      </c>
    </row>
    <row r="29" spans="2:4" ht="15.75" x14ac:dyDescent="0.25">
      <c r="B29" s="2" t="s">
        <v>184</v>
      </c>
      <c r="C29" s="2"/>
      <c r="D29" s="2"/>
    </row>
    <row r="30" spans="2:4" ht="15.75" x14ac:dyDescent="0.25">
      <c r="B30" s="3"/>
      <c r="C30" s="3" t="s">
        <v>5</v>
      </c>
      <c r="D30" s="4" t="s">
        <v>184</v>
      </c>
    </row>
    <row r="31" spans="2:4" ht="15.75" x14ac:dyDescent="0.25">
      <c r="B31" s="2" t="s">
        <v>185</v>
      </c>
      <c r="C31" s="2"/>
      <c r="D31" s="2"/>
    </row>
    <row r="32" spans="2:4" ht="15.75" x14ac:dyDescent="0.25">
      <c r="B32" s="3"/>
      <c r="C32" s="3" t="s">
        <v>5</v>
      </c>
      <c r="D32" s="4" t="s">
        <v>185</v>
      </c>
    </row>
    <row r="33" spans="2:4" ht="15.75" x14ac:dyDescent="0.25">
      <c r="B33" s="2" t="s">
        <v>186</v>
      </c>
      <c r="C33" s="2"/>
      <c r="D33" s="2"/>
    </row>
    <row r="34" spans="2:4" ht="15.75" x14ac:dyDescent="0.25">
      <c r="B34" s="3"/>
      <c r="C34" s="3" t="s">
        <v>5</v>
      </c>
      <c r="D34" s="4" t="s">
        <v>186</v>
      </c>
    </row>
    <row r="35" spans="2:4" ht="15.75" x14ac:dyDescent="0.25">
      <c r="B35" s="2" t="s">
        <v>198</v>
      </c>
      <c r="C35" s="2"/>
      <c r="D35" s="2"/>
    </row>
    <row r="36" spans="2:4" ht="15.75" x14ac:dyDescent="0.25">
      <c r="B36" s="3"/>
      <c r="C36" s="3" t="s">
        <v>5</v>
      </c>
      <c r="D36" s="4" t="s">
        <v>198</v>
      </c>
    </row>
    <row r="37" spans="2:4" ht="15.75" x14ac:dyDescent="0.25">
      <c r="B37" s="2" t="s">
        <v>212</v>
      </c>
      <c r="C37" s="2"/>
      <c r="D37" s="2"/>
    </row>
    <row r="38" spans="2:4" ht="15.75" x14ac:dyDescent="0.25">
      <c r="B38" s="3"/>
      <c r="C38" s="3" t="s">
        <v>5</v>
      </c>
      <c r="D38" s="4" t="s">
        <v>212</v>
      </c>
    </row>
  </sheetData>
  <mergeCells count="1">
    <mergeCell ref="B3:D3"/>
  </mergeCells>
  <hyperlinks>
    <hyperlink ref="D10" location="'1. Previsiones'!R1C1" display="1. Previsiones" xr:uid="{00000000-0004-0000-0000-000000000000}"/>
    <hyperlink ref="D12" location="'2. KPI - Ventas'!R1C1" display="2. KPI - Ventas" xr:uid="{00000000-0004-0000-0000-000001000000}"/>
    <hyperlink ref="D14" location="'3. Estructura de costes'!R1C1" display="3. Estructura de costes" xr:uid="{00000000-0004-0000-0000-000002000000}"/>
    <hyperlink ref="D16" location="'4. Recursos humanos'!R1C1" display="4. Recursos humanos" xr:uid="{00000000-0004-0000-0000-000003000000}"/>
    <hyperlink ref="D18" location="'5. PyG'!R1C1" display="5. PyG" xr:uid="{00000000-0004-0000-0000-000004000000}"/>
    <hyperlink ref="D20" location="'6. Flujos de caja'!R1C1" display="6. Flujos de caja" xr:uid="{00000000-0004-0000-0000-000005000000}"/>
    <hyperlink ref="D22" location="'7. Rentabilidad inversión'!R1C1" display="7. Rentabilidad inversión" xr:uid="{00000000-0004-0000-0000-000006000000}"/>
    <hyperlink ref="D24" location="'8. Flujos de efectivo'!R1C1" display="8. Flujos de efectivo" xr:uid="{00000000-0004-0000-0000-000007000000}"/>
    <hyperlink ref="D26" location="'9. Porcentajes de la SC'!R1C1" display="9. Porcentajes de la SC" xr:uid="{00000000-0004-0000-0000-000008000000}"/>
    <hyperlink ref="D28" location="'10. Costes'!R1C1" display="10. Costes" xr:uid="{00000000-0004-0000-0000-000009000000}"/>
    <hyperlink ref="D30" location="'11. Web Corporativa'!R1C1" display="11. Web Corporativa" xr:uid="{00000000-0004-0000-0000-00000A000000}"/>
    <hyperlink ref="D32" location="'12. E-commerce'!R1C1" display="12. E-commerce" xr:uid="{00000000-0004-0000-0000-00000B000000}"/>
    <hyperlink ref="D34" location="'13. AidenPay'!R1C1" display="13. AidenPay" xr:uid="{00000000-0004-0000-0000-00000C000000}"/>
    <hyperlink ref="D36" location="'14. Social Packs'!R1C1" display="14. Social Packs" xr:uid="{00000000-0004-0000-0000-00000D000000}"/>
    <hyperlink ref="D38" location="'15. Gráficos'!R1C1" display="15. Gráficos" xr:uid="{00000000-0004-0000-0000-00000E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0"/>
  <sheetViews>
    <sheetView showGridLines="0" tabSelected="1" workbookViewId="0">
      <selection activeCell="J11" sqref="J11"/>
    </sheetView>
  </sheetViews>
  <sheetFormatPr baseColWidth="10" defaultColWidth="10.85546875" defaultRowHeight="14.45" customHeight="1" x14ac:dyDescent="0.25"/>
  <cols>
    <col min="1" max="1" width="3.85546875" style="170" customWidth="1"/>
    <col min="2" max="2" width="34.7109375" style="170" customWidth="1"/>
    <col min="3" max="10" width="10.85546875" style="170" customWidth="1"/>
    <col min="11" max="16384" width="10.85546875" style="170"/>
  </cols>
  <sheetData>
    <row r="1" spans="1:9" ht="13.5" customHeight="1" x14ac:dyDescent="0.25">
      <c r="A1" s="6"/>
      <c r="B1" s="8"/>
      <c r="C1" s="8"/>
      <c r="D1" s="8"/>
      <c r="E1" s="8"/>
      <c r="F1" s="8"/>
      <c r="G1" s="8"/>
      <c r="H1" s="8"/>
      <c r="I1" s="9"/>
    </row>
    <row r="2" spans="1:9" ht="15" customHeight="1" x14ac:dyDescent="0.25">
      <c r="A2" s="10"/>
      <c r="B2" s="11" t="s">
        <v>213</v>
      </c>
      <c r="C2" s="13"/>
      <c r="D2" s="13"/>
      <c r="E2" s="13"/>
      <c r="F2" s="13"/>
      <c r="G2" s="13"/>
      <c r="H2" s="13"/>
      <c r="I2" s="14"/>
    </row>
    <row r="3" spans="1:9" ht="14.1" customHeight="1" x14ac:dyDescent="0.25">
      <c r="A3" s="15"/>
      <c r="B3" s="26"/>
      <c r="C3" s="13"/>
      <c r="D3" s="13"/>
      <c r="E3" s="13"/>
      <c r="F3" s="13"/>
      <c r="G3" s="13"/>
      <c r="H3" s="13"/>
      <c r="I3" s="14"/>
    </row>
    <row r="4" spans="1:9" ht="13.5" customHeight="1" x14ac:dyDescent="0.25">
      <c r="A4" s="20"/>
      <c r="B4" s="13"/>
      <c r="C4" s="13"/>
      <c r="D4" s="13"/>
      <c r="E4" s="13"/>
      <c r="F4" s="13"/>
      <c r="G4" s="13"/>
      <c r="H4" s="13"/>
      <c r="I4" s="14"/>
    </row>
    <row r="5" spans="1:9" ht="13.5" customHeight="1" x14ac:dyDescent="0.25">
      <c r="A5" s="20"/>
      <c r="B5" s="40" t="s">
        <v>166</v>
      </c>
      <c r="C5" s="171">
        <v>0.35</v>
      </c>
      <c r="D5" s="13"/>
      <c r="E5" s="13"/>
      <c r="F5" s="13"/>
      <c r="G5" s="13"/>
      <c r="H5" s="13"/>
      <c r="I5" s="14"/>
    </row>
    <row r="6" spans="1:9" ht="13.5" customHeight="1" x14ac:dyDescent="0.25">
      <c r="A6" s="20"/>
      <c r="B6" s="40" t="s">
        <v>167</v>
      </c>
      <c r="C6" s="171">
        <v>0.35</v>
      </c>
      <c r="D6" s="13"/>
      <c r="E6" s="13"/>
      <c r="F6" s="13"/>
      <c r="G6" s="13"/>
      <c r="H6" s="13"/>
      <c r="I6" s="14"/>
    </row>
    <row r="7" spans="1:9" ht="13.5" customHeight="1" x14ac:dyDescent="0.25">
      <c r="A7" s="20"/>
      <c r="B7" s="40" t="s">
        <v>168</v>
      </c>
      <c r="C7" s="171">
        <v>0.05</v>
      </c>
      <c r="D7" s="13"/>
      <c r="E7" s="13"/>
      <c r="F7" s="13"/>
      <c r="G7" s="13"/>
      <c r="H7" s="13"/>
      <c r="I7" s="14"/>
    </row>
    <row r="8" spans="1:9" ht="13.5" customHeight="1" x14ac:dyDescent="0.25">
      <c r="A8" s="20"/>
      <c r="B8" s="40" t="s">
        <v>93</v>
      </c>
      <c r="C8" s="171">
        <v>0.15</v>
      </c>
      <c r="D8" s="13"/>
      <c r="E8" s="13"/>
      <c r="F8" s="13"/>
      <c r="G8" s="13"/>
      <c r="H8" s="13"/>
      <c r="I8" s="14"/>
    </row>
    <row r="9" spans="1:9" ht="13.5" customHeight="1" x14ac:dyDescent="0.25">
      <c r="A9" s="20"/>
      <c r="B9" s="40" t="s">
        <v>169</v>
      </c>
      <c r="C9" s="171">
        <f>SUM(C10:C11)</f>
        <v>0.05</v>
      </c>
      <c r="D9" s="13"/>
      <c r="E9" s="13"/>
      <c r="F9" s="13"/>
      <c r="G9" s="13"/>
      <c r="H9" s="13"/>
      <c r="I9" s="14"/>
    </row>
    <row r="10" spans="1:9" ht="13.5" customHeight="1" x14ac:dyDescent="0.25">
      <c r="A10" s="20"/>
      <c r="B10" s="128" t="s">
        <v>170</v>
      </c>
      <c r="C10" s="171">
        <v>2.5000000000000001E-2</v>
      </c>
      <c r="D10" s="13"/>
      <c r="E10" s="13"/>
      <c r="F10" s="13"/>
      <c r="G10" s="13"/>
      <c r="H10" s="13"/>
      <c r="I10" s="14"/>
    </row>
    <row r="11" spans="1:9" ht="13.5" customHeight="1" x14ac:dyDescent="0.25">
      <c r="A11" s="20"/>
      <c r="B11" s="128" t="s">
        <v>171</v>
      </c>
      <c r="C11" s="171">
        <v>2.5000000000000001E-2</v>
      </c>
      <c r="D11" s="13"/>
      <c r="E11" s="13"/>
      <c r="F11" s="13"/>
      <c r="G11" s="13"/>
      <c r="H11" s="13"/>
      <c r="I11" s="14"/>
    </row>
    <row r="12" spans="1:9" ht="13.5" customHeight="1" x14ac:dyDescent="0.25">
      <c r="A12" s="20"/>
      <c r="B12" s="40" t="s">
        <v>83</v>
      </c>
      <c r="C12" s="171">
        <f>SUM(C5:C11)</f>
        <v>1</v>
      </c>
      <c r="D12" s="13"/>
      <c r="E12" s="13"/>
      <c r="F12" s="13"/>
      <c r="G12" s="13"/>
      <c r="H12" s="13"/>
      <c r="I12" s="14"/>
    </row>
    <row r="13" spans="1:9" ht="13.5" customHeight="1" x14ac:dyDescent="0.25">
      <c r="A13" s="20"/>
      <c r="B13" s="13"/>
      <c r="C13" s="13"/>
      <c r="D13" s="13"/>
      <c r="E13" s="13"/>
      <c r="F13" s="13"/>
      <c r="G13" s="13"/>
      <c r="H13" s="13"/>
      <c r="I13" s="14"/>
    </row>
    <row r="14" spans="1:9" ht="13.5" customHeight="1" x14ac:dyDescent="0.25">
      <c r="A14" s="20"/>
      <c r="B14" s="13"/>
      <c r="C14" s="13"/>
      <c r="D14" s="13"/>
      <c r="E14" s="13"/>
      <c r="F14" s="13"/>
      <c r="G14" s="13"/>
      <c r="H14" s="13"/>
      <c r="I14" s="14"/>
    </row>
    <row r="15" spans="1:9" ht="13.5" customHeight="1" x14ac:dyDescent="0.25">
      <c r="A15" s="20"/>
      <c r="B15" s="13"/>
      <c r="C15" s="13"/>
      <c r="D15" s="13"/>
      <c r="E15" s="13"/>
      <c r="F15" s="13"/>
      <c r="G15" s="13"/>
      <c r="H15" s="13"/>
      <c r="I15" s="14"/>
    </row>
    <row r="16" spans="1:9" ht="13.5" customHeight="1" x14ac:dyDescent="0.25">
      <c r="A16" s="20"/>
      <c r="B16" s="13"/>
      <c r="C16" s="13"/>
      <c r="D16" s="13"/>
      <c r="E16" s="13"/>
      <c r="F16" s="13"/>
      <c r="G16" s="13"/>
      <c r="H16" s="13"/>
      <c r="I16" s="14"/>
    </row>
    <row r="17" spans="1:9" ht="13.5" customHeight="1" x14ac:dyDescent="0.25">
      <c r="A17" s="20"/>
      <c r="B17" s="13"/>
      <c r="C17" s="13"/>
      <c r="D17" s="13"/>
      <c r="E17" s="13"/>
      <c r="F17" s="13"/>
      <c r="G17" s="13"/>
      <c r="H17" s="13"/>
      <c r="I17" s="14"/>
    </row>
    <row r="18" spans="1:9" ht="13.5" customHeight="1" x14ac:dyDescent="0.25">
      <c r="A18" s="20"/>
      <c r="B18" s="13"/>
      <c r="C18" s="13"/>
      <c r="D18" s="13"/>
      <c r="E18" s="13"/>
      <c r="F18" s="13"/>
      <c r="G18" s="13"/>
      <c r="H18" s="13"/>
      <c r="I18" s="14"/>
    </row>
    <row r="19" spans="1:9" ht="13.5" customHeight="1" x14ac:dyDescent="0.25">
      <c r="A19" s="20"/>
      <c r="B19" s="13"/>
      <c r="C19" s="13"/>
      <c r="D19" s="13"/>
      <c r="E19" s="13"/>
      <c r="F19" s="13"/>
      <c r="G19" s="13"/>
      <c r="H19" s="13"/>
      <c r="I19" s="14"/>
    </row>
    <row r="20" spans="1:9" ht="13.5" customHeight="1" x14ac:dyDescent="0.25">
      <c r="A20" s="68"/>
      <c r="B20" s="72"/>
      <c r="C20" s="72"/>
      <c r="D20" s="72"/>
      <c r="E20" s="72"/>
      <c r="F20" s="72"/>
      <c r="G20" s="72"/>
      <c r="H20" s="72"/>
      <c r="I20" s="73"/>
    </row>
  </sheetData>
  <pageMargins left="0.7" right="0.7" top="0.75" bottom="0.75" header="0.3" footer="0.3"/>
  <pageSetup orientation="portrait"/>
  <headerFooter>
    <oddFooter>&amp;C&amp;"Helvetica Neue,Regular"&amp;12&amp;K000000&amp;P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0"/>
  <sheetViews>
    <sheetView showGridLines="0" workbookViewId="0">
      <selection activeCell="G18" sqref="G18"/>
    </sheetView>
  </sheetViews>
  <sheetFormatPr baseColWidth="10" defaultColWidth="10.85546875" defaultRowHeight="14.45" customHeight="1" x14ac:dyDescent="0.25"/>
  <cols>
    <col min="1" max="1" width="5.140625" style="172" customWidth="1"/>
    <col min="2" max="2" width="11.42578125" style="172" customWidth="1"/>
    <col min="3" max="3" width="11.7109375" style="172" customWidth="1"/>
    <col min="4" max="4" width="8.42578125" style="172" customWidth="1"/>
    <col min="5" max="5" width="17.85546875" style="172" customWidth="1"/>
    <col min="6" max="6" width="10.85546875" style="172" customWidth="1"/>
    <col min="7" max="16384" width="10.85546875" style="172"/>
  </cols>
  <sheetData>
    <row r="1" spans="1:5" ht="13.5" customHeight="1" x14ac:dyDescent="0.25">
      <c r="A1" s="6"/>
      <c r="B1" s="8"/>
      <c r="C1" s="8"/>
      <c r="D1" s="8"/>
      <c r="E1" s="9"/>
    </row>
    <row r="2" spans="1:5" ht="15" customHeight="1" x14ac:dyDescent="0.25">
      <c r="A2" s="10"/>
      <c r="B2" s="11" t="s">
        <v>101</v>
      </c>
      <c r="C2" s="18"/>
      <c r="D2" s="18"/>
      <c r="E2" s="19"/>
    </row>
    <row r="3" spans="1:5" ht="14.1" customHeight="1" x14ac:dyDescent="0.25">
      <c r="A3" s="15"/>
      <c r="B3" s="26"/>
      <c r="C3" s="26"/>
      <c r="D3" s="173">
        <v>0.21</v>
      </c>
      <c r="E3" s="64"/>
    </row>
    <row r="4" spans="1:5" ht="15" customHeight="1" x14ac:dyDescent="0.25">
      <c r="A4" s="20"/>
      <c r="B4" s="13"/>
      <c r="C4" s="25" t="s">
        <v>173</v>
      </c>
      <c r="D4" s="25" t="s">
        <v>48</v>
      </c>
      <c r="E4" s="174" t="s">
        <v>174</v>
      </c>
    </row>
    <row r="5" spans="1:5" ht="14.1" customHeight="1" x14ac:dyDescent="0.25">
      <c r="A5" s="20"/>
      <c r="B5" s="13"/>
      <c r="C5" s="26"/>
      <c r="D5" s="26"/>
      <c r="E5" s="64"/>
    </row>
    <row r="6" spans="1:5" ht="13.5" customHeight="1" x14ac:dyDescent="0.25">
      <c r="A6" s="20"/>
      <c r="B6" s="40" t="s">
        <v>175</v>
      </c>
      <c r="C6" s="91"/>
      <c r="D6" s="91"/>
      <c r="E6" s="131"/>
    </row>
    <row r="7" spans="1:5" ht="13.5" customHeight="1" x14ac:dyDescent="0.25">
      <c r="A7" s="20"/>
      <c r="B7" s="40" t="s">
        <v>176</v>
      </c>
      <c r="C7" s="91">
        <v>32.5</v>
      </c>
      <c r="D7" s="91"/>
      <c r="E7" s="131"/>
    </row>
    <row r="8" spans="1:5" ht="13.5" customHeight="1" x14ac:dyDescent="0.25">
      <c r="A8" s="20"/>
      <c r="B8" s="40" t="s">
        <v>177</v>
      </c>
      <c r="C8" s="91">
        <v>0</v>
      </c>
      <c r="D8" s="91"/>
      <c r="E8" s="131"/>
    </row>
    <row r="9" spans="1:5" ht="15" customHeight="1" x14ac:dyDescent="0.25">
      <c r="A9" s="20"/>
      <c r="B9" s="18"/>
      <c r="C9" s="18"/>
      <c r="D9" s="18"/>
      <c r="E9" s="19"/>
    </row>
    <row r="10" spans="1:5" ht="15" customHeight="1" x14ac:dyDescent="0.25">
      <c r="A10" s="52"/>
      <c r="B10" s="175" t="s">
        <v>83</v>
      </c>
      <c r="C10" s="176" t="str">
        <f ca="1">SUM(C6:C18)</f>
        <v/>
      </c>
      <c r="D10" s="176"/>
      <c r="E10" s="177"/>
    </row>
    <row r="11" spans="1:5" ht="14.1" customHeight="1" x14ac:dyDescent="0.25">
      <c r="A11" s="20"/>
      <c r="B11" s="26"/>
      <c r="C11" s="26"/>
      <c r="D11" s="26"/>
      <c r="E11" s="64"/>
    </row>
    <row r="12" spans="1:5" ht="15" customHeight="1" x14ac:dyDescent="0.25">
      <c r="A12" s="10"/>
      <c r="B12" s="11" t="s">
        <v>178</v>
      </c>
      <c r="C12" s="18"/>
      <c r="D12" s="18"/>
      <c r="E12" s="19"/>
    </row>
    <row r="13" spans="1:5" ht="14.1" customHeight="1" x14ac:dyDescent="0.25">
      <c r="A13" s="15"/>
      <c r="B13" s="26"/>
      <c r="C13" s="26"/>
      <c r="D13" s="173">
        <v>0.21</v>
      </c>
      <c r="E13" s="64"/>
    </row>
    <row r="14" spans="1:5" ht="15" customHeight="1" x14ac:dyDescent="0.25">
      <c r="A14" s="20"/>
      <c r="B14" s="13"/>
      <c r="C14" s="25" t="s">
        <v>173</v>
      </c>
      <c r="D14" s="25" t="s">
        <v>48</v>
      </c>
      <c r="E14" s="174" t="s">
        <v>174</v>
      </c>
    </row>
    <row r="15" spans="1:5" ht="14.1" customHeight="1" x14ac:dyDescent="0.25">
      <c r="A15" s="20"/>
      <c r="B15" s="13"/>
      <c r="C15" s="178"/>
      <c r="D15" s="178"/>
      <c r="E15" s="179"/>
    </row>
    <row r="16" spans="1:5" ht="13.5" customHeight="1" x14ac:dyDescent="0.25">
      <c r="A16" s="20"/>
      <c r="B16" s="40" t="s">
        <v>179</v>
      </c>
      <c r="C16" s="91">
        <v>150</v>
      </c>
      <c r="D16" s="91">
        <f>C16-E16</f>
        <v>26.033057851239661</v>
      </c>
      <c r="E16" s="131">
        <f>C16/(1+D3)</f>
        <v>123.96694214876034</v>
      </c>
    </row>
    <row r="17" spans="1:5" ht="13.5" customHeight="1" x14ac:dyDescent="0.25">
      <c r="A17" s="20"/>
      <c r="B17" s="40" t="s">
        <v>180</v>
      </c>
      <c r="C17" s="91">
        <v>19.989999999999998</v>
      </c>
      <c r="D17" s="91">
        <f>C17-E17</f>
        <v>3.4693388429752048</v>
      </c>
      <c r="E17" s="131">
        <f>C17/(1+D3)</f>
        <v>16.520661157024794</v>
      </c>
    </row>
    <row r="18" spans="1:5" ht="13.5" customHeight="1" x14ac:dyDescent="0.25">
      <c r="A18" s="20"/>
      <c r="B18" s="40" t="s">
        <v>181</v>
      </c>
      <c r="C18" s="91">
        <v>45</v>
      </c>
      <c r="D18" s="91">
        <f>C18-E18</f>
        <v>7.8099173553719012</v>
      </c>
      <c r="E18" s="131">
        <f>C18/(1+D3)</f>
        <v>37.190082644628099</v>
      </c>
    </row>
    <row r="19" spans="1:5" ht="13.5" customHeight="1" x14ac:dyDescent="0.25">
      <c r="A19" s="20"/>
      <c r="B19" s="40" t="s">
        <v>182</v>
      </c>
      <c r="C19" s="91">
        <v>19.989999999999998</v>
      </c>
      <c r="D19" s="91">
        <f>C19-E19</f>
        <v>3.4693388429752048</v>
      </c>
      <c r="E19" s="131">
        <f>C19/(1+D3)</f>
        <v>16.520661157024794</v>
      </c>
    </row>
    <row r="20" spans="1:5" ht="13.5" customHeight="1" x14ac:dyDescent="0.25">
      <c r="A20" s="68"/>
      <c r="B20" s="86" t="s">
        <v>183</v>
      </c>
      <c r="C20" s="115">
        <v>26.62</v>
      </c>
      <c r="D20" s="115">
        <f>C20-E20</f>
        <v>4.620000000000001</v>
      </c>
      <c r="E20" s="142">
        <f>C20/(1+D3)</f>
        <v>22</v>
      </c>
    </row>
  </sheetData>
  <pageMargins left="0.7" right="0.7" top="0.75" bottom="0.75" header="0.3" footer="0.3"/>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
  <sheetViews>
    <sheetView showGridLines="0" workbookViewId="0">
      <selection activeCell="F17" sqref="F17"/>
    </sheetView>
  </sheetViews>
  <sheetFormatPr baseColWidth="10" defaultColWidth="10.85546875" defaultRowHeight="14.45" customHeight="1" x14ac:dyDescent="0.25"/>
  <cols>
    <col min="1" max="3" width="10.85546875" style="180" customWidth="1"/>
    <col min="4" max="4" width="12" style="180" customWidth="1"/>
    <col min="5" max="5" width="16.28515625" style="180" customWidth="1"/>
    <col min="6" max="6" width="10.85546875" style="180" customWidth="1"/>
    <col min="7" max="16384" width="10.85546875" style="180"/>
  </cols>
  <sheetData>
    <row r="1" spans="1:5" ht="13.5" customHeight="1" x14ac:dyDescent="0.25">
      <c r="A1" s="6"/>
      <c r="B1" s="8"/>
      <c r="C1" s="8"/>
      <c r="D1" s="8"/>
      <c r="E1" s="9"/>
    </row>
    <row r="2" spans="1:5" ht="13.5" customHeight="1" x14ac:dyDescent="0.25">
      <c r="A2" s="20"/>
      <c r="B2" s="13"/>
      <c r="C2" s="13"/>
      <c r="D2" s="80">
        <v>0.21</v>
      </c>
      <c r="E2" s="14"/>
    </row>
    <row r="3" spans="1:5" ht="15" customHeight="1" x14ac:dyDescent="0.25">
      <c r="A3" s="20"/>
      <c r="B3" s="13"/>
      <c r="C3" s="25" t="s">
        <v>47</v>
      </c>
      <c r="D3" s="25" t="s">
        <v>48</v>
      </c>
      <c r="E3" s="174" t="s">
        <v>49</v>
      </c>
    </row>
    <row r="4" spans="1:5" ht="14.1" customHeight="1" x14ac:dyDescent="0.25">
      <c r="A4" s="20"/>
      <c r="B4" s="13"/>
      <c r="C4" s="26"/>
      <c r="D4" s="26"/>
      <c r="E4" s="64"/>
    </row>
    <row r="5" spans="1:5" ht="13.5" customHeight="1" x14ac:dyDescent="0.25">
      <c r="A5" s="20"/>
      <c r="B5" s="40" t="s">
        <v>20</v>
      </c>
      <c r="C5" s="91">
        <v>29.99</v>
      </c>
      <c r="D5" s="91">
        <f>C5-E5</f>
        <v>5.2048760330578503</v>
      </c>
      <c r="E5" s="131">
        <f>C5/(1+$D$2)</f>
        <v>24.785123966942148</v>
      </c>
    </row>
    <row r="6" spans="1:5" ht="13.5" customHeight="1" x14ac:dyDescent="0.25">
      <c r="A6" s="20"/>
      <c r="B6" s="40" t="s">
        <v>25</v>
      </c>
      <c r="C6" s="91">
        <v>49.99</v>
      </c>
      <c r="D6" s="91">
        <f>C6-E6</f>
        <v>8.6759504132231413</v>
      </c>
      <c r="E6" s="131">
        <f>C6/(1+$D$2)</f>
        <v>41.314049586776861</v>
      </c>
    </row>
    <row r="7" spans="1:5" ht="13.5" customHeight="1" x14ac:dyDescent="0.25">
      <c r="A7" s="20"/>
      <c r="B7" s="40" t="s">
        <v>26</v>
      </c>
      <c r="C7" s="91">
        <v>69.989999999999995</v>
      </c>
      <c r="D7" s="91">
        <f>C7-E7</f>
        <v>12.147024793388425</v>
      </c>
      <c r="E7" s="131">
        <f>C7/(1+$D$2)</f>
        <v>57.84297520661157</v>
      </c>
    </row>
    <row r="8" spans="1:5" ht="13.5" customHeight="1" x14ac:dyDescent="0.25">
      <c r="A8" s="20"/>
      <c r="B8" s="40" t="s">
        <v>27</v>
      </c>
      <c r="C8" s="91">
        <v>149.99</v>
      </c>
      <c r="D8" s="91">
        <f>C8-E8</f>
        <v>26.031322314049589</v>
      </c>
      <c r="E8" s="131">
        <f>C8/(1+$D$2)</f>
        <v>123.95867768595042</v>
      </c>
    </row>
    <row r="9" spans="1:5" ht="13.5" customHeight="1" x14ac:dyDescent="0.25">
      <c r="A9" s="20"/>
      <c r="B9" s="13"/>
      <c r="C9" s="91">
        <v>59.99</v>
      </c>
      <c r="D9" s="91">
        <f>C9-E9</f>
        <v>10.411487603305787</v>
      </c>
      <c r="E9" s="131">
        <f>C9/(1+$D$2)</f>
        <v>49.578512396694215</v>
      </c>
    </row>
    <row r="10" spans="1:5" ht="13.5" customHeight="1" x14ac:dyDescent="0.25">
      <c r="A10" s="68"/>
      <c r="B10" s="72"/>
      <c r="C10" s="72"/>
      <c r="D10" s="72"/>
      <c r="E10" s="73"/>
    </row>
  </sheetData>
  <pageMargins left="0.7" right="0.7" top="0.75" bottom="0.75" header="0.3" footer="0.3"/>
  <pageSetup orientation="portrait"/>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0"/>
  <sheetViews>
    <sheetView showGridLines="0" workbookViewId="0">
      <selection activeCell="G16" sqref="G16"/>
    </sheetView>
  </sheetViews>
  <sheetFormatPr baseColWidth="10" defaultColWidth="10.85546875" defaultRowHeight="14.45" customHeight="1" x14ac:dyDescent="0.25"/>
  <cols>
    <col min="1" max="1" width="10.85546875" style="181" customWidth="1"/>
    <col min="2" max="2" width="13.28515625" style="181" customWidth="1"/>
    <col min="3" max="3" width="10.42578125" style="181" customWidth="1"/>
    <col min="4" max="4" width="12" style="181" customWidth="1"/>
    <col min="5" max="5" width="16.28515625" style="181" customWidth="1"/>
    <col min="6" max="6" width="10.85546875" style="181" customWidth="1"/>
    <col min="7" max="16384" width="10.85546875" style="181"/>
  </cols>
  <sheetData>
    <row r="1" spans="1:5" ht="13.5" customHeight="1" x14ac:dyDescent="0.25">
      <c r="A1" s="6"/>
      <c r="B1" s="8"/>
      <c r="C1" s="8"/>
      <c r="D1" s="8"/>
      <c r="E1" s="9"/>
    </row>
    <row r="2" spans="1:5" ht="13.5" customHeight="1" x14ac:dyDescent="0.25">
      <c r="A2" s="20"/>
      <c r="B2" s="13"/>
      <c r="C2" s="13"/>
      <c r="D2" s="80">
        <v>0.21</v>
      </c>
      <c r="E2" s="14"/>
    </row>
    <row r="3" spans="1:5" ht="15" customHeight="1" x14ac:dyDescent="0.25">
      <c r="A3" s="20"/>
      <c r="B3" s="13"/>
      <c r="C3" s="25" t="s">
        <v>47</v>
      </c>
      <c r="D3" s="25" t="s">
        <v>48</v>
      </c>
      <c r="E3" s="174" t="s">
        <v>49</v>
      </c>
    </row>
    <row r="4" spans="1:5" ht="14.1" customHeight="1" x14ac:dyDescent="0.25">
      <c r="A4" s="20"/>
      <c r="B4" s="13"/>
      <c r="C4" s="26"/>
      <c r="D4" s="26"/>
      <c r="E4" s="64"/>
    </row>
    <row r="5" spans="1:5" ht="13.5" customHeight="1" x14ac:dyDescent="0.25">
      <c r="A5" s="20"/>
      <c r="B5" s="40" t="s">
        <v>28</v>
      </c>
      <c r="C5" s="91">
        <v>29.99</v>
      </c>
      <c r="D5" s="91">
        <f>C5-E5</f>
        <v>5.2048760330578503</v>
      </c>
      <c r="E5" s="131">
        <f>C5/(1+$D$2)</f>
        <v>24.785123966942148</v>
      </c>
    </row>
    <row r="6" spans="1:5" ht="13.5" customHeight="1" x14ac:dyDescent="0.25">
      <c r="A6" s="20"/>
      <c r="B6" s="40" t="s">
        <v>29</v>
      </c>
      <c r="C6" s="91">
        <v>59.99</v>
      </c>
      <c r="D6" s="91">
        <f>C6-E6</f>
        <v>10.411487603305787</v>
      </c>
      <c r="E6" s="131">
        <f>C6/(1+$D$2)</f>
        <v>49.578512396694215</v>
      </c>
    </row>
    <row r="7" spans="1:5" ht="13.5" customHeight="1" x14ac:dyDescent="0.25">
      <c r="A7" s="20"/>
      <c r="B7" s="40" t="s">
        <v>30</v>
      </c>
      <c r="C7" s="91">
        <v>89.99</v>
      </c>
      <c r="D7" s="91">
        <f>C7-E7</f>
        <v>15.618099173553716</v>
      </c>
      <c r="E7" s="131">
        <f>C7/(1+$D$2)</f>
        <v>74.371900826446279</v>
      </c>
    </row>
    <row r="8" spans="1:5" ht="13.5" customHeight="1" x14ac:dyDescent="0.25">
      <c r="A8" s="20"/>
      <c r="B8" s="13"/>
      <c r="C8" s="13"/>
      <c r="D8" s="13"/>
      <c r="E8" s="14"/>
    </row>
    <row r="9" spans="1:5" ht="13.5" customHeight="1" x14ac:dyDescent="0.25">
      <c r="A9" s="20"/>
      <c r="B9" s="13"/>
      <c r="C9" s="13"/>
      <c r="D9" s="13"/>
      <c r="E9" s="14"/>
    </row>
    <row r="10" spans="1:5" ht="13.5" customHeight="1" x14ac:dyDescent="0.25">
      <c r="A10" s="68"/>
      <c r="B10" s="72"/>
      <c r="C10" s="72"/>
      <c r="D10" s="72"/>
      <c r="E10" s="73"/>
    </row>
  </sheetData>
  <pageMargins left="0.7" right="0.7" top="0.75" bottom="0.75" header="0.3" footer="0.3"/>
  <pageSetup orientation="portrait"/>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1"/>
  <sheetViews>
    <sheetView showGridLines="0" workbookViewId="0">
      <selection activeCell="I20" sqref="I19:I20"/>
    </sheetView>
  </sheetViews>
  <sheetFormatPr baseColWidth="10" defaultColWidth="10.85546875" defaultRowHeight="14.45" customHeight="1" x14ac:dyDescent="0.25"/>
  <cols>
    <col min="1" max="1" width="4.7109375" style="182" customWidth="1"/>
    <col min="2" max="2" width="17.42578125" style="182" customWidth="1"/>
    <col min="3" max="3" width="11.140625" style="182" customWidth="1"/>
    <col min="4" max="4" width="10.85546875" style="182" customWidth="1"/>
    <col min="5" max="5" width="16.28515625" style="182" customWidth="1"/>
    <col min="6" max="6" width="10.85546875" style="182" customWidth="1"/>
    <col min="7" max="16384" width="10.85546875" style="182"/>
  </cols>
  <sheetData>
    <row r="1" spans="1:5" ht="13.5" customHeight="1" x14ac:dyDescent="0.25">
      <c r="A1" s="6"/>
      <c r="B1" s="8"/>
      <c r="C1" s="8"/>
      <c r="D1" s="8"/>
      <c r="E1" s="9"/>
    </row>
    <row r="2" spans="1:5" ht="13.5" customHeight="1" x14ac:dyDescent="0.25">
      <c r="A2" s="20"/>
      <c r="B2" s="13"/>
      <c r="C2" s="13"/>
      <c r="D2" s="80">
        <v>0.21</v>
      </c>
      <c r="E2" s="14"/>
    </row>
    <row r="3" spans="1:5" ht="15" customHeight="1" x14ac:dyDescent="0.25">
      <c r="A3" s="20"/>
      <c r="B3" s="13"/>
      <c r="C3" s="25" t="s">
        <v>47</v>
      </c>
      <c r="D3" s="25" t="s">
        <v>48</v>
      </c>
      <c r="E3" s="174" t="s">
        <v>49</v>
      </c>
    </row>
    <row r="4" spans="1:5" ht="14.1" customHeight="1" x14ac:dyDescent="0.25">
      <c r="A4" s="20"/>
      <c r="B4" s="13"/>
      <c r="C4" s="26"/>
      <c r="D4" s="26"/>
      <c r="E4" s="64"/>
    </row>
    <row r="5" spans="1:5" ht="13.5" customHeight="1" x14ac:dyDescent="0.25">
      <c r="A5" s="20"/>
      <c r="B5" s="40" t="s">
        <v>52</v>
      </c>
      <c r="C5" s="91"/>
      <c r="D5" s="91">
        <f>C5-E5</f>
        <v>0</v>
      </c>
      <c r="E5" s="131">
        <f>C5/(1+$D$2)</f>
        <v>0</v>
      </c>
    </row>
    <row r="6" spans="1:5" ht="13.5" customHeight="1" x14ac:dyDescent="0.25">
      <c r="A6" s="20"/>
      <c r="B6" s="40" t="s">
        <v>25</v>
      </c>
      <c r="C6" s="91">
        <v>9.99</v>
      </c>
      <c r="D6" s="91">
        <f>C6-E6</f>
        <v>1.7338016528925611</v>
      </c>
      <c r="E6" s="131">
        <f>C6/(1+$D$2)</f>
        <v>8.2561983471074392</v>
      </c>
    </row>
    <row r="7" spans="1:5" ht="13.5" customHeight="1" x14ac:dyDescent="0.25">
      <c r="A7" s="20"/>
      <c r="B7" s="40" t="s">
        <v>53</v>
      </c>
      <c r="C7" s="91">
        <v>29.99</v>
      </c>
      <c r="D7" s="91">
        <f>C7-E7</f>
        <v>5.2048760330578503</v>
      </c>
      <c r="E7" s="131">
        <f>C7/(1+$D$2)</f>
        <v>24.785123966942148</v>
      </c>
    </row>
    <row r="8" spans="1:5" ht="13.5" customHeight="1" x14ac:dyDescent="0.25">
      <c r="A8" s="20"/>
      <c r="B8" s="13"/>
      <c r="C8" s="13"/>
      <c r="D8" s="13"/>
      <c r="E8" s="14"/>
    </row>
    <row r="9" spans="1:5" ht="13.5" customHeight="1" x14ac:dyDescent="0.25">
      <c r="A9" s="20"/>
      <c r="B9" s="13"/>
      <c r="C9" s="13"/>
      <c r="D9" s="13"/>
      <c r="E9" s="14"/>
    </row>
    <row r="10" spans="1:5" ht="15" customHeight="1" x14ac:dyDescent="0.25">
      <c r="A10" s="10"/>
      <c r="B10" s="11" t="s">
        <v>187</v>
      </c>
      <c r="C10" s="18"/>
      <c r="D10" s="18"/>
      <c r="E10" s="14"/>
    </row>
    <row r="11" spans="1:5" ht="14.1" customHeight="1" x14ac:dyDescent="0.25">
      <c r="A11" s="15"/>
      <c r="B11" s="26"/>
      <c r="C11" s="26"/>
      <c r="D11" s="26"/>
      <c r="E11" s="14"/>
    </row>
    <row r="12" spans="1:5" ht="13.5" customHeight="1" x14ac:dyDescent="0.25">
      <c r="A12" s="20"/>
      <c r="B12" s="40" t="s">
        <v>188</v>
      </c>
      <c r="C12" s="171">
        <v>1.7500000000000002E-2</v>
      </c>
      <c r="D12" s="183">
        <v>0.25</v>
      </c>
      <c r="E12" s="14"/>
    </row>
    <row r="13" spans="1:5" ht="13.5" customHeight="1" x14ac:dyDescent="0.25">
      <c r="A13" s="20"/>
      <c r="B13" s="40" t="s">
        <v>189</v>
      </c>
      <c r="C13" s="171">
        <v>1.4E-2</v>
      </c>
      <c r="D13" s="183">
        <v>0.25</v>
      </c>
      <c r="E13" s="14"/>
    </row>
    <row r="14" spans="1:5" ht="13.5" customHeight="1" x14ac:dyDescent="0.25">
      <c r="A14" s="20"/>
      <c r="B14" s="13"/>
      <c r="C14" s="13"/>
      <c r="D14" s="13"/>
      <c r="E14" s="14"/>
    </row>
    <row r="15" spans="1:5" ht="13.5" customHeight="1" x14ac:dyDescent="0.25">
      <c r="A15" s="20"/>
      <c r="B15" s="13"/>
      <c r="C15" s="13"/>
      <c r="D15" s="13"/>
      <c r="E15" s="14"/>
    </row>
    <row r="16" spans="1:5" ht="15" customHeight="1" x14ac:dyDescent="0.25">
      <c r="A16" s="10"/>
      <c r="B16" s="11" t="s">
        <v>190</v>
      </c>
      <c r="C16" s="18"/>
      <c r="D16" s="18"/>
      <c r="E16" s="14"/>
    </row>
    <row r="17" spans="1:5" ht="14.1" customHeight="1" x14ac:dyDescent="0.25">
      <c r="A17" s="15"/>
      <c r="B17" s="26"/>
      <c r="C17" s="26"/>
      <c r="D17" s="26"/>
      <c r="E17" s="14"/>
    </row>
    <row r="18" spans="1:5" ht="13.5" customHeight="1" x14ac:dyDescent="0.25">
      <c r="A18" s="20"/>
      <c r="B18" s="40" t="s">
        <v>188</v>
      </c>
      <c r="C18" s="171">
        <v>0.03</v>
      </c>
      <c r="D18" s="183">
        <v>0.25</v>
      </c>
      <c r="E18" s="14"/>
    </row>
    <row r="19" spans="1:5" ht="13.5" customHeight="1" x14ac:dyDescent="0.25">
      <c r="A19" s="20"/>
      <c r="B19" s="40" t="s">
        <v>189</v>
      </c>
      <c r="C19" s="171">
        <v>2.9000000000000001E-2</v>
      </c>
      <c r="D19" s="183">
        <v>0.25</v>
      </c>
      <c r="E19" s="14"/>
    </row>
    <row r="20" spans="1:5" ht="13.5" customHeight="1" x14ac:dyDescent="0.25">
      <c r="A20" s="20"/>
      <c r="B20" s="13"/>
      <c r="C20" s="13"/>
      <c r="D20" s="13"/>
      <c r="E20" s="14"/>
    </row>
    <row r="21" spans="1:5" ht="13.5" customHeight="1" x14ac:dyDescent="0.25">
      <c r="A21" s="20"/>
      <c r="B21" s="13"/>
      <c r="C21" s="13"/>
      <c r="D21" s="13"/>
      <c r="E21" s="14"/>
    </row>
    <row r="22" spans="1:5" ht="15" customHeight="1" x14ac:dyDescent="0.25">
      <c r="A22" s="10"/>
      <c r="B22" s="11" t="s">
        <v>191</v>
      </c>
      <c r="C22" s="18"/>
      <c r="D22" s="18"/>
      <c r="E22" s="14"/>
    </row>
    <row r="23" spans="1:5" ht="14.1" customHeight="1" x14ac:dyDescent="0.25">
      <c r="A23" s="15"/>
      <c r="B23" s="26"/>
      <c r="C23" s="26"/>
      <c r="D23" s="26"/>
      <c r="E23" s="14"/>
    </row>
    <row r="24" spans="1:5" ht="13.5" customHeight="1" x14ac:dyDescent="0.25">
      <c r="A24" s="20"/>
      <c r="B24" s="40" t="s">
        <v>192</v>
      </c>
      <c r="C24" s="91">
        <v>2000</v>
      </c>
      <c r="D24" s="13"/>
      <c r="E24" s="14"/>
    </row>
    <row r="25" spans="1:5" ht="13.5" customHeight="1" x14ac:dyDescent="0.25">
      <c r="A25" s="20"/>
      <c r="B25" s="40" t="s">
        <v>193</v>
      </c>
      <c r="C25" s="153">
        <v>100</v>
      </c>
      <c r="D25" s="13"/>
      <c r="E25" s="14"/>
    </row>
    <row r="26" spans="1:5" ht="13.5" customHeight="1" x14ac:dyDescent="0.25">
      <c r="A26" s="20"/>
      <c r="B26" s="128" t="s">
        <v>194</v>
      </c>
      <c r="C26" s="184">
        <f>C24/C25</f>
        <v>20</v>
      </c>
      <c r="D26" s="13"/>
      <c r="E26" s="14"/>
    </row>
    <row r="27" spans="1:5" ht="13.5" customHeight="1" x14ac:dyDescent="0.25">
      <c r="A27" s="20"/>
      <c r="B27" s="13"/>
      <c r="C27" s="13"/>
      <c r="D27" s="13"/>
      <c r="E27" s="131"/>
    </row>
    <row r="28" spans="1:5" ht="13.5" customHeight="1" x14ac:dyDescent="0.25">
      <c r="A28" s="20"/>
      <c r="B28" s="104" t="s">
        <v>195</v>
      </c>
      <c r="C28" s="105"/>
      <c r="D28" s="13"/>
      <c r="E28" s="14"/>
    </row>
    <row r="29" spans="1:5" ht="13.5" customHeight="1" x14ac:dyDescent="0.25">
      <c r="A29" s="20"/>
      <c r="B29" s="83"/>
      <c r="C29" s="83"/>
      <c r="D29" s="13"/>
      <c r="E29" s="14"/>
    </row>
    <row r="30" spans="1:5" ht="13.5" customHeight="1" x14ac:dyDescent="0.25">
      <c r="A30" s="20"/>
      <c r="B30" s="40" t="s">
        <v>196</v>
      </c>
      <c r="C30" s="91">
        <f>C24*(C12-C13)</f>
        <v>7.0000000000000027</v>
      </c>
      <c r="D30" s="13"/>
      <c r="E30" s="131"/>
    </row>
    <row r="31" spans="1:5" ht="13.5" customHeight="1" x14ac:dyDescent="0.25">
      <c r="A31" s="68"/>
      <c r="B31" s="86" t="s">
        <v>197</v>
      </c>
      <c r="C31" s="185">
        <f>C25*(D12-D13)</f>
        <v>0</v>
      </c>
      <c r="D31" s="72"/>
      <c r="E31" s="73"/>
    </row>
  </sheetData>
  <conditionalFormatting sqref="D12:D13 D18:D19 C31">
    <cfRule type="cellIs" dxfId="0" priority="1" stopIfTrue="1" operator="lessThan">
      <formula>0</formula>
    </cfRule>
  </conditionalFormatting>
  <pageMargins left="0.7" right="0.7" top="0.75" bottom="0.75" header="0.3" footer="0.3"/>
  <pageSetup orientation="portrait"/>
  <headerFooter>
    <oddFooter>&amp;C&amp;"Helvetica Neue,Regular"&amp;12&amp;K000000&amp;P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9"/>
  <sheetViews>
    <sheetView showGridLines="0" workbookViewId="0">
      <selection activeCell="I18" sqref="I18"/>
    </sheetView>
  </sheetViews>
  <sheetFormatPr baseColWidth="10" defaultColWidth="10.85546875" defaultRowHeight="14.45" customHeight="1" x14ac:dyDescent="0.25"/>
  <cols>
    <col min="1" max="1" width="10.85546875" style="186" customWidth="1"/>
    <col min="2" max="2" width="21.42578125" style="186" customWidth="1"/>
    <col min="3" max="3" width="15.7109375" style="186" customWidth="1"/>
    <col min="4" max="4" width="11.140625" style="186" customWidth="1"/>
    <col min="5" max="5" width="19.7109375" style="186" customWidth="1"/>
    <col min="6" max="6" width="16.42578125" style="186" customWidth="1"/>
    <col min="7" max="7" width="10.85546875" style="186" customWidth="1"/>
    <col min="8" max="16384" width="10.85546875" style="186"/>
  </cols>
  <sheetData>
    <row r="1" spans="1:6" ht="13.5" customHeight="1" x14ac:dyDescent="0.25">
      <c r="A1" s="6"/>
      <c r="B1" s="8"/>
      <c r="C1" s="8"/>
      <c r="D1" s="8"/>
      <c r="E1" s="8"/>
      <c r="F1" s="9"/>
    </row>
    <row r="2" spans="1:6" ht="13.5" customHeight="1" x14ac:dyDescent="0.25">
      <c r="A2" s="20"/>
      <c r="B2" s="13"/>
      <c r="C2" s="13"/>
      <c r="D2" s="13"/>
      <c r="E2" s="80">
        <v>0.21</v>
      </c>
      <c r="F2" s="14"/>
    </row>
    <row r="3" spans="1:6" ht="15" customHeight="1" x14ac:dyDescent="0.25">
      <c r="A3" s="20"/>
      <c r="B3" s="13"/>
      <c r="C3" s="25" t="s">
        <v>47</v>
      </c>
      <c r="D3" s="25" t="s">
        <v>48</v>
      </c>
      <c r="E3" s="25" t="s">
        <v>49</v>
      </c>
      <c r="F3" s="14"/>
    </row>
    <row r="4" spans="1:6" ht="14.1" customHeight="1" x14ac:dyDescent="0.25">
      <c r="A4" s="20"/>
      <c r="B4" s="13"/>
      <c r="C4" s="26"/>
      <c r="D4" s="26"/>
      <c r="E4" s="26"/>
      <c r="F4" s="14"/>
    </row>
    <row r="5" spans="1:6" ht="13.5" customHeight="1" x14ac:dyDescent="0.25">
      <c r="A5" s="20"/>
      <c r="B5" s="40" t="s">
        <v>34</v>
      </c>
      <c r="C5" s="91">
        <v>99.99</v>
      </c>
      <c r="D5" s="91">
        <f>C5-E5</f>
        <v>17.353636363636355</v>
      </c>
      <c r="E5" s="91">
        <f>C5/(1+$E$2)</f>
        <v>82.63636363636364</v>
      </c>
      <c r="F5" s="14"/>
    </row>
    <row r="6" spans="1:6" ht="13.5" customHeight="1" x14ac:dyDescent="0.25">
      <c r="A6" s="20"/>
      <c r="B6" s="40" t="s">
        <v>35</v>
      </c>
      <c r="C6" s="91">
        <v>179.99</v>
      </c>
      <c r="D6" s="91">
        <f>C6-E6</f>
        <v>31.237933884297519</v>
      </c>
      <c r="E6" s="91">
        <f>C6/(1+$E$2)</f>
        <v>148.75206611570249</v>
      </c>
      <c r="F6" s="14"/>
    </row>
    <row r="7" spans="1:6" ht="13.5" customHeight="1" x14ac:dyDescent="0.25">
      <c r="A7" s="20"/>
      <c r="B7" s="40" t="s">
        <v>36</v>
      </c>
      <c r="C7" s="91">
        <v>299.99</v>
      </c>
      <c r="D7" s="91">
        <f>C7-E7</f>
        <v>52.064380165289236</v>
      </c>
      <c r="E7" s="91">
        <f>C7/(1+$E$2)</f>
        <v>247.92561983471077</v>
      </c>
      <c r="F7" s="14"/>
    </row>
    <row r="8" spans="1:6" ht="13.5" customHeight="1" x14ac:dyDescent="0.25">
      <c r="A8" s="20"/>
      <c r="B8" s="13"/>
      <c r="C8" s="91"/>
      <c r="D8" s="91"/>
      <c r="E8" s="91"/>
      <c r="F8" s="14"/>
    </row>
    <row r="9" spans="1:6" ht="13.5" customHeight="1" x14ac:dyDescent="0.25">
      <c r="A9" s="20"/>
      <c r="B9" s="13"/>
      <c r="C9" s="13"/>
      <c r="D9" s="13"/>
      <c r="E9" s="13"/>
      <c r="F9" s="14"/>
    </row>
    <row r="10" spans="1:6" ht="13.5" customHeight="1" x14ac:dyDescent="0.25">
      <c r="A10" s="20"/>
      <c r="B10" s="13"/>
      <c r="C10" s="13"/>
      <c r="D10" s="13"/>
      <c r="E10" s="13"/>
      <c r="F10" s="14"/>
    </row>
    <row r="11" spans="1:6" ht="13.5" customHeight="1" x14ac:dyDescent="0.25">
      <c r="A11" s="20"/>
      <c r="B11" s="13"/>
      <c r="C11" s="187" t="s">
        <v>199</v>
      </c>
      <c r="D11" s="187" t="s">
        <v>48</v>
      </c>
      <c r="E11" s="187" t="s">
        <v>200</v>
      </c>
      <c r="F11" s="188" t="s">
        <v>48</v>
      </c>
    </row>
    <row r="12" spans="1:6" ht="13.5" customHeight="1" x14ac:dyDescent="0.25">
      <c r="A12" s="20"/>
      <c r="B12" s="40" t="s">
        <v>201</v>
      </c>
      <c r="C12" s="91">
        <v>5</v>
      </c>
      <c r="D12" s="91">
        <f>C12*0.21</f>
        <v>1.05</v>
      </c>
      <c r="E12" s="91">
        <v>20</v>
      </c>
      <c r="F12" s="131">
        <f>E12*0.21</f>
        <v>4.2</v>
      </c>
    </row>
    <row r="13" spans="1:6" ht="13.5" customHeight="1" x14ac:dyDescent="0.25">
      <c r="A13" s="20"/>
      <c r="B13" s="13"/>
      <c r="C13" s="13"/>
      <c r="D13" s="13"/>
      <c r="E13" s="13"/>
      <c r="F13" s="14"/>
    </row>
    <row r="14" spans="1:6" ht="13.5" customHeight="1" x14ac:dyDescent="0.25">
      <c r="A14" s="20"/>
      <c r="B14" s="13"/>
      <c r="C14" s="187" t="s">
        <v>202</v>
      </c>
      <c r="D14" s="187" t="s">
        <v>48</v>
      </c>
      <c r="E14" s="187" t="s">
        <v>203</v>
      </c>
      <c r="F14" s="188" t="s">
        <v>48</v>
      </c>
    </row>
    <row r="15" spans="1:6" ht="13.5" customHeight="1" x14ac:dyDescent="0.25">
      <c r="A15" s="20"/>
      <c r="B15" s="40" t="s">
        <v>204</v>
      </c>
      <c r="C15" s="91">
        <v>5</v>
      </c>
      <c r="D15" s="91">
        <f>0.21</f>
        <v>0.21</v>
      </c>
      <c r="E15" s="91">
        <v>10</v>
      </c>
      <c r="F15" s="131">
        <f>E15*0.21</f>
        <v>2.1</v>
      </c>
    </row>
    <row r="16" spans="1:6" ht="13.5" customHeight="1" x14ac:dyDescent="0.25">
      <c r="A16" s="20"/>
      <c r="B16" s="13"/>
      <c r="C16" s="13"/>
      <c r="D16" s="13"/>
      <c r="E16" s="13"/>
      <c r="F16" s="14"/>
    </row>
    <row r="17" spans="1:6" ht="13.5" customHeight="1" x14ac:dyDescent="0.25">
      <c r="A17" s="20"/>
      <c r="B17" s="13"/>
      <c r="C17" s="13"/>
      <c r="D17" s="13"/>
      <c r="E17" s="13"/>
      <c r="F17" s="14"/>
    </row>
    <row r="18" spans="1:6" ht="13.5" customHeight="1" x14ac:dyDescent="0.25">
      <c r="A18" s="20"/>
      <c r="B18" s="13"/>
      <c r="C18" s="13"/>
      <c r="D18" s="13"/>
      <c r="E18" s="13"/>
      <c r="F18" s="14"/>
    </row>
    <row r="19" spans="1:6" ht="15" customHeight="1" x14ac:dyDescent="0.25">
      <c r="A19" s="20"/>
      <c r="B19" s="21" t="s">
        <v>205</v>
      </c>
      <c r="C19" s="13"/>
      <c r="D19" s="13"/>
      <c r="E19" s="13"/>
      <c r="F19" s="14"/>
    </row>
    <row r="20" spans="1:6" ht="14.1" customHeight="1" x14ac:dyDescent="0.25">
      <c r="A20" s="20"/>
      <c r="B20" s="26"/>
      <c r="C20" s="13"/>
      <c r="D20" s="13"/>
      <c r="E20" s="13"/>
      <c r="F20" s="14"/>
    </row>
    <row r="21" spans="1:6" ht="13.5" customHeight="1" x14ac:dyDescent="0.25">
      <c r="A21" s="20"/>
      <c r="B21" s="13"/>
      <c r="C21" s="187" t="s">
        <v>206</v>
      </c>
      <c r="D21" s="187" t="s">
        <v>48</v>
      </c>
      <c r="E21" s="187" t="s">
        <v>83</v>
      </c>
      <c r="F21" s="14"/>
    </row>
    <row r="22" spans="1:6" ht="13.5" customHeight="1" x14ac:dyDescent="0.25">
      <c r="A22" s="20"/>
      <c r="B22" s="40" t="s">
        <v>201</v>
      </c>
      <c r="C22" s="91">
        <f>C12*6+E12*6</f>
        <v>150</v>
      </c>
      <c r="D22" s="91">
        <f>0.21*C22</f>
        <v>31.5</v>
      </c>
      <c r="E22" s="91">
        <f>C22+D22</f>
        <v>181.5</v>
      </c>
      <c r="F22" s="14"/>
    </row>
    <row r="23" spans="1:6" ht="15" customHeight="1" x14ac:dyDescent="0.25">
      <c r="A23" s="20"/>
      <c r="B23" s="40" t="s">
        <v>204</v>
      </c>
      <c r="C23" s="91">
        <f>C15*3+E15*9</f>
        <v>105</v>
      </c>
      <c r="D23" s="91">
        <f>0.21*C23</f>
        <v>22.05</v>
      </c>
      <c r="E23" s="94">
        <f>C23+D23</f>
        <v>127.05</v>
      </c>
      <c r="F23" s="14"/>
    </row>
    <row r="24" spans="1:6" ht="14.1" customHeight="1" x14ac:dyDescent="0.25">
      <c r="A24" s="20"/>
      <c r="B24" s="13"/>
      <c r="C24" s="13"/>
      <c r="D24" s="13"/>
      <c r="E24" s="99">
        <f>E22+E23</f>
        <v>308.55</v>
      </c>
      <c r="F24" s="131">
        <f>E24/12</f>
        <v>25.712500000000002</v>
      </c>
    </row>
    <row r="25" spans="1:6" ht="13.5" customHeight="1" x14ac:dyDescent="0.25">
      <c r="A25" s="20"/>
      <c r="B25" s="13"/>
      <c r="C25" s="13"/>
      <c r="D25" s="13"/>
      <c r="E25" s="13"/>
      <c r="F25" s="14"/>
    </row>
    <row r="26" spans="1:6" ht="13.5" customHeight="1" x14ac:dyDescent="0.25">
      <c r="A26" s="20"/>
      <c r="B26" s="13"/>
      <c r="C26" s="40" t="s">
        <v>207</v>
      </c>
      <c r="D26" s="40" t="s">
        <v>208</v>
      </c>
      <c r="E26" s="13"/>
      <c r="F26" s="14"/>
    </row>
    <row r="27" spans="1:6" ht="13.5" customHeight="1" x14ac:dyDescent="0.25">
      <c r="A27" s="20"/>
      <c r="B27" s="40" t="s">
        <v>209</v>
      </c>
      <c r="C27" s="91">
        <f>99.99*12</f>
        <v>1199.8799999999999</v>
      </c>
      <c r="D27" s="91">
        <f>C27*0.79</f>
        <v>947.90519999999992</v>
      </c>
      <c r="E27" s="13"/>
      <c r="F27" s="14"/>
    </row>
    <row r="28" spans="1:6" ht="13.5" customHeight="1" x14ac:dyDescent="0.25">
      <c r="A28" s="20"/>
      <c r="B28" s="40" t="s">
        <v>210</v>
      </c>
      <c r="C28" s="91">
        <f>179.99*12-E22</f>
        <v>1978.38</v>
      </c>
      <c r="D28" s="91">
        <f>C28*0.79</f>
        <v>1562.9202000000002</v>
      </c>
      <c r="E28" s="13"/>
      <c r="F28" s="14"/>
    </row>
    <row r="29" spans="1:6" ht="13.5" customHeight="1" x14ac:dyDescent="0.25">
      <c r="A29" s="20"/>
      <c r="B29" s="40" t="s">
        <v>211</v>
      </c>
      <c r="C29" s="91">
        <f>299.99*12-E24</f>
        <v>3291.33</v>
      </c>
      <c r="D29" s="91">
        <f>C29*0.79</f>
        <v>2600.1507000000001</v>
      </c>
      <c r="E29" s="13"/>
      <c r="F29" s="14"/>
    </row>
    <row r="30" spans="1:6" ht="13.5" customHeight="1" x14ac:dyDescent="0.25">
      <c r="A30" s="20"/>
      <c r="B30" s="13"/>
      <c r="C30" s="13"/>
      <c r="D30" s="13"/>
      <c r="E30" s="13"/>
      <c r="F30" s="14"/>
    </row>
    <row r="31" spans="1:6" ht="13.5" customHeight="1" x14ac:dyDescent="0.25">
      <c r="A31" s="20"/>
      <c r="B31" s="13"/>
      <c r="C31" s="13"/>
      <c r="D31" s="13"/>
      <c r="E31" s="13"/>
      <c r="F31" s="14"/>
    </row>
    <row r="32" spans="1:6" ht="13.5" customHeight="1" x14ac:dyDescent="0.25">
      <c r="A32" s="20"/>
      <c r="B32" s="13"/>
      <c r="C32" s="91"/>
      <c r="D32" s="13"/>
      <c r="E32" s="13"/>
      <c r="F32" s="14"/>
    </row>
    <row r="33" spans="1:6" ht="13.5" customHeight="1" x14ac:dyDescent="0.25">
      <c r="A33" s="20"/>
      <c r="B33" s="13"/>
      <c r="C33" s="91"/>
      <c r="D33" s="13"/>
      <c r="E33" s="13"/>
      <c r="F33" s="14"/>
    </row>
    <row r="34" spans="1:6" ht="13.5" customHeight="1" x14ac:dyDescent="0.25">
      <c r="A34" s="20"/>
      <c r="B34" s="13"/>
      <c r="C34" s="91"/>
      <c r="D34" s="13"/>
      <c r="E34" s="13"/>
      <c r="F34" s="14"/>
    </row>
    <row r="35" spans="1:6" ht="13.5" customHeight="1" x14ac:dyDescent="0.25">
      <c r="A35" s="20"/>
      <c r="B35" s="13"/>
      <c r="C35" s="13"/>
      <c r="D35" s="13"/>
      <c r="E35" s="13"/>
      <c r="F35" s="14"/>
    </row>
    <row r="36" spans="1:6" ht="13.5" customHeight="1" x14ac:dyDescent="0.25">
      <c r="A36" s="20"/>
      <c r="B36" s="13"/>
      <c r="C36" s="13"/>
      <c r="D36" s="13"/>
      <c r="E36" s="13"/>
      <c r="F36" s="14"/>
    </row>
    <row r="37" spans="1:6" ht="13.5" customHeight="1" x14ac:dyDescent="0.25">
      <c r="A37" s="20"/>
      <c r="B37" s="189"/>
      <c r="C37" s="13"/>
      <c r="D37" s="13"/>
      <c r="E37" s="13"/>
      <c r="F37" s="14"/>
    </row>
    <row r="38" spans="1:6" ht="13.5" customHeight="1" x14ac:dyDescent="0.25">
      <c r="A38" s="20"/>
      <c r="B38" s="77"/>
      <c r="C38" s="13"/>
      <c r="D38" s="13"/>
      <c r="E38" s="13"/>
      <c r="F38" s="14"/>
    </row>
    <row r="39" spans="1:6" ht="13.5" customHeight="1" x14ac:dyDescent="0.25">
      <c r="A39" s="68"/>
      <c r="B39" s="190"/>
      <c r="C39" s="72"/>
      <c r="D39" s="72"/>
      <c r="E39" s="72"/>
      <c r="F39" s="73"/>
    </row>
  </sheetData>
  <pageMargins left="0.7" right="0.7" top="0.75" bottom="0.75" header="0.3" footer="0.3"/>
  <pageSetup orientation="portrait"/>
  <headerFooter>
    <oddFooter>&amp;C&amp;"Helvetica Neue,Regular"&amp;12&amp;K000000&amp;P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9"/>
  <sheetViews>
    <sheetView showGridLines="0" workbookViewId="0">
      <selection activeCell="L10" sqref="L10"/>
    </sheetView>
  </sheetViews>
  <sheetFormatPr baseColWidth="10" defaultColWidth="10.85546875" defaultRowHeight="14.45" customHeight="1" x14ac:dyDescent="0.25"/>
  <cols>
    <col min="1" max="11" width="10.85546875" style="191" customWidth="1"/>
    <col min="12" max="16384" width="10.85546875" style="191"/>
  </cols>
  <sheetData>
    <row r="1" spans="1:10" ht="13.5" customHeight="1" x14ac:dyDescent="0.25">
      <c r="A1" s="6"/>
      <c r="B1" s="8"/>
      <c r="C1" s="8"/>
      <c r="D1" s="8"/>
      <c r="E1" s="8"/>
      <c r="F1" s="8"/>
      <c r="G1" s="8"/>
      <c r="H1" s="8"/>
      <c r="I1" s="8"/>
      <c r="J1" s="9"/>
    </row>
    <row r="2" spans="1:10" ht="13.5" customHeight="1" x14ac:dyDescent="0.25">
      <c r="A2" s="20"/>
      <c r="B2" s="13"/>
      <c r="C2" s="13"/>
      <c r="D2" s="13"/>
      <c r="E2" s="13"/>
      <c r="F2" s="13"/>
      <c r="G2" s="13"/>
      <c r="H2" s="13"/>
      <c r="I2" s="13"/>
      <c r="J2" s="14"/>
    </row>
    <row r="3" spans="1:10" ht="13.5" customHeight="1" x14ac:dyDescent="0.25">
      <c r="A3" s="20"/>
      <c r="B3" s="13"/>
      <c r="C3" s="13"/>
      <c r="D3" s="13"/>
      <c r="E3" s="13"/>
      <c r="F3" s="13"/>
      <c r="G3" s="13"/>
      <c r="H3" s="13"/>
      <c r="I3" s="13"/>
      <c r="J3" s="14"/>
    </row>
    <row r="4" spans="1:10" ht="13.5" customHeight="1" x14ac:dyDescent="0.25">
      <c r="A4" s="20"/>
      <c r="B4" s="13"/>
      <c r="C4" s="13"/>
      <c r="D4" s="13"/>
      <c r="E4" s="13"/>
      <c r="F4" s="13"/>
      <c r="G4" s="13"/>
      <c r="H4" s="13"/>
      <c r="I4" s="13"/>
      <c r="J4" s="14"/>
    </row>
    <row r="5" spans="1:10" ht="13.5" customHeight="1" x14ac:dyDescent="0.25">
      <c r="A5" s="20"/>
      <c r="B5" s="13"/>
      <c r="C5" s="13"/>
      <c r="D5" s="13"/>
      <c r="E5" s="13"/>
      <c r="F5" s="13"/>
      <c r="G5" s="13"/>
      <c r="H5" s="13"/>
      <c r="I5" s="13"/>
      <c r="J5" s="14"/>
    </row>
    <row r="6" spans="1:10" ht="13.5" customHeight="1" x14ac:dyDescent="0.25">
      <c r="A6" s="20"/>
      <c r="B6" s="13"/>
      <c r="C6" s="13"/>
      <c r="D6" s="13"/>
      <c r="E6" s="13"/>
      <c r="F6" s="13"/>
      <c r="G6" s="13"/>
      <c r="H6" s="13"/>
      <c r="I6" s="13"/>
      <c r="J6" s="14"/>
    </row>
    <row r="7" spans="1:10" ht="13.5" customHeight="1" x14ac:dyDescent="0.25">
      <c r="A7" s="20"/>
      <c r="B7" s="13"/>
      <c r="C7" s="13"/>
      <c r="D7" s="13"/>
      <c r="E7" s="13"/>
      <c r="F7" s="13"/>
      <c r="G7" s="13"/>
      <c r="H7" s="13"/>
      <c r="I7" s="13"/>
      <c r="J7" s="14"/>
    </row>
    <row r="8" spans="1:10" ht="13.5" customHeight="1" x14ac:dyDescent="0.25">
      <c r="A8" s="20"/>
      <c r="B8" s="13"/>
      <c r="C8" s="13"/>
      <c r="D8" s="13"/>
      <c r="E8" s="13"/>
      <c r="F8" s="13"/>
      <c r="G8" s="13"/>
      <c r="H8" s="13"/>
      <c r="I8" s="13"/>
      <c r="J8" s="14"/>
    </row>
    <row r="9" spans="1:10" ht="13.5" customHeight="1" x14ac:dyDescent="0.25">
      <c r="A9" s="20"/>
      <c r="B9" s="13"/>
      <c r="C9" s="13"/>
      <c r="D9" s="13"/>
      <c r="E9" s="13"/>
      <c r="F9" s="13"/>
      <c r="G9" s="13"/>
      <c r="H9" s="13"/>
      <c r="I9" s="13"/>
      <c r="J9" s="14"/>
    </row>
    <row r="10" spans="1:10" ht="13.5" customHeight="1" x14ac:dyDescent="0.25">
      <c r="A10" s="20"/>
      <c r="B10" s="13"/>
      <c r="C10" s="13"/>
      <c r="D10" s="13"/>
      <c r="E10" s="13"/>
      <c r="F10" s="13"/>
      <c r="G10" s="13"/>
      <c r="H10" s="13"/>
      <c r="I10" s="13"/>
      <c r="J10" s="14"/>
    </row>
    <row r="11" spans="1:10" ht="13.5" customHeight="1" x14ac:dyDescent="0.25">
      <c r="A11" s="20"/>
      <c r="B11" s="13"/>
      <c r="C11" s="13"/>
      <c r="D11" s="13"/>
      <c r="E11" s="13"/>
      <c r="F11" s="13"/>
      <c r="G11" s="13"/>
      <c r="H11" s="13"/>
      <c r="I11" s="13"/>
      <c r="J11" s="14"/>
    </row>
    <row r="12" spans="1:10" ht="13.5" customHeight="1" x14ac:dyDescent="0.25">
      <c r="A12" s="20"/>
      <c r="B12" s="13"/>
      <c r="C12" s="13"/>
      <c r="D12" s="13"/>
      <c r="E12" s="13"/>
      <c r="F12" s="13"/>
      <c r="G12" s="13"/>
      <c r="H12" s="13"/>
      <c r="I12" s="13"/>
      <c r="J12" s="14"/>
    </row>
    <row r="13" spans="1:10" ht="13.5" customHeight="1" x14ac:dyDescent="0.25">
      <c r="A13" s="20"/>
      <c r="B13" s="13"/>
      <c r="C13" s="13"/>
      <c r="D13" s="13"/>
      <c r="E13" s="13"/>
      <c r="F13" s="13"/>
      <c r="G13" s="13"/>
      <c r="H13" s="13"/>
      <c r="I13" s="13"/>
      <c r="J13" s="14"/>
    </row>
    <row r="14" spans="1:10" ht="13.5" customHeight="1" x14ac:dyDescent="0.25">
      <c r="A14" s="20"/>
      <c r="B14" s="13"/>
      <c r="C14" s="13"/>
      <c r="D14" s="13"/>
      <c r="E14" s="13"/>
      <c r="F14" s="13"/>
      <c r="G14" s="13"/>
      <c r="H14" s="13"/>
      <c r="I14" s="13"/>
      <c r="J14" s="14"/>
    </row>
    <row r="15" spans="1:10" ht="13.5" customHeight="1" x14ac:dyDescent="0.25">
      <c r="A15" s="20"/>
      <c r="B15" s="13"/>
      <c r="C15" s="13"/>
      <c r="D15" s="13"/>
      <c r="E15" s="13"/>
      <c r="F15" s="13"/>
      <c r="G15" s="13"/>
      <c r="H15" s="13"/>
      <c r="I15" s="13"/>
      <c r="J15" s="14"/>
    </row>
    <row r="16" spans="1:10" ht="13.5" customHeight="1" x14ac:dyDescent="0.25">
      <c r="A16" s="20"/>
      <c r="B16" s="13"/>
      <c r="C16" s="13"/>
      <c r="D16" s="13"/>
      <c r="E16" s="13"/>
      <c r="F16" s="13"/>
      <c r="G16" s="13"/>
      <c r="H16" s="13"/>
      <c r="I16" s="13"/>
      <c r="J16" s="14"/>
    </row>
    <row r="17" spans="1:10" ht="13.5" customHeight="1" x14ac:dyDescent="0.25">
      <c r="A17" s="20"/>
      <c r="B17" s="13"/>
      <c r="C17" s="13"/>
      <c r="D17" s="13"/>
      <c r="E17" s="13"/>
      <c r="F17" s="13"/>
      <c r="G17" s="13"/>
      <c r="H17" s="13"/>
      <c r="I17" s="13"/>
      <c r="J17" s="14"/>
    </row>
    <row r="18" spans="1:10" ht="13.5" customHeight="1" x14ac:dyDescent="0.25">
      <c r="A18" s="20"/>
      <c r="B18" s="13"/>
      <c r="C18" s="13"/>
      <c r="D18" s="13"/>
      <c r="E18" s="13"/>
      <c r="F18" s="13"/>
      <c r="G18" s="13"/>
      <c r="H18" s="13"/>
      <c r="I18" s="13"/>
      <c r="J18" s="14"/>
    </row>
    <row r="19" spans="1:10" ht="13.5" customHeight="1" x14ac:dyDescent="0.25">
      <c r="A19" s="68"/>
      <c r="B19" s="72"/>
      <c r="C19" s="72"/>
      <c r="D19" s="72"/>
      <c r="E19" s="72"/>
      <c r="F19" s="72"/>
      <c r="G19" s="72"/>
      <c r="H19" s="72"/>
      <c r="I19" s="72"/>
      <c r="J19" s="73"/>
    </row>
  </sheetData>
  <pageMargins left="0.7" right="0.7" top="0.75" bottom="0.75" header="0.3" footer="0.3"/>
  <pageSetup orientation="portrait"/>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65"/>
  <sheetViews>
    <sheetView showGridLines="0" topLeftCell="AP1" workbookViewId="0">
      <selection activeCell="AT13" sqref="AT13"/>
    </sheetView>
  </sheetViews>
  <sheetFormatPr baseColWidth="10" defaultColWidth="10.85546875" defaultRowHeight="14.45" customHeight="1" x14ac:dyDescent="0.25"/>
  <cols>
    <col min="1" max="1" width="3.85546875" style="5" customWidth="1"/>
    <col min="2" max="2" width="37.85546875" style="5" customWidth="1"/>
    <col min="3" max="4" width="11.140625" style="5" customWidth="1"/>
    <col min="5" max="5" width="16.85546875" style="5" customWidth="1"/>
    <col min="6" max="6" width="11.140625" style="5" customWidth="1"/>
    <col min="7" max="14" width="12.28515625" style="5" customWidth="1"/>
    <col min="15" max="15" width="10.85546875" style="5" customWidth="1"/>
    <col min="16" max="16" width="13.28515625" style="5" customWidth="1"/>
    <col min="17" max="17" width="10.85546875" style="5" customWidth="1"/>
    <col min="18" max="29" width="12.28515625" style="5" customWidth="1"/>
    <col min="30" max="30" width="10.85546875" style="5" customWidth="1"/>
    <col min="31" max="31" width="13.28515625" style="5" customWidth="1"/>
    <col min="32" max="32" width="10.85546875" style="5" customWidth="1"/>
    <col min="33" max="34" width="12.28515625" style="5" customWidth="1"/>
    <col min="35" max="44" width="13.28515625" style="5" customWidth="1"/>
    <col min="45" max="45" width="10.85546875" style="5" customWidth="1"/>
    <col min="46" max="46" width="15" style="5" customWidth="1"/>
    <col min="47" max="47" width="10.85546875" style="5" customWidth="1"/>
    <col min="48" max="16384" width="10.85546875" style="5"/>
  </cols>
  <sheetData>
    <row r="1" spans="1:46" ht="13.5" customHeight="1" x14ac:dyDescent="0.25">
      <c r="A1" s="6"/>
      <c r="B1" s="7"/>
      <c r="C1" s="7"/>
      <c r="D1" s="7"/>
      <c r="E1" s="7"/>
      <c r="F1" s="7"/>
      <c r="G1" s="7"/>
      <c r="H1" s="7"/>
      <c r="I1" s="7"/>
      <c r="J1" s="7"/>
      <c r="K1" s="7"/>
      <c r="L1" s="7"/>
      <c r="M1" s="7"/>
      <c r="N1" s="7"/>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9"/>
    </row>
    <row r="2" spans="1:46" ht="15" customHeight="1" x14ac:dyDescent="0.25">
      <c r="A2" s="10"/>
      <c r="B2" s="11" t="s">
        <v>6</v>
      </c>
      <c r="C2" s="12"/>
      <c r="D2" s="12"/>
      <c r="E2" s="12"/>
      <c r="F2" s="12"/>
      <c r="G2" s="12"/>
      <c r="H2" s="12"/>
      <c r="I2" s="12"/>
      <c r="J2" s="12"/>
      <c r="K2" s="12"/>
      <c r="L2" s="12"/>
      <c r="M2" s="12"/>
      <c r="N2" s="12"/>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4"/>
    </row>
    <row r="3" spans="1:46" ht="15" customHeight="1" x14ac:dyDescent="0.25">
      <c r="A3" s="15"/>
      <c r="B3" s="16"/>
      <c r="C3" s="12"/>
      <c r="D3" s="12"/>
      <c r="E3" s="12"/>
      <c r="F3" s="12"/>
      <c r="G3" s="12"/>
      <c r="H3" s="12"/>
      <c r="I3" s="12"/>
      <c r="J3" s="12"/>
      <c r="K3" s="12"/>
      <c r="L3" s="12"/>
      <c r="M3" s="12"/>
      <c r="N3" s="12"/>
      <c r="O3" s="13"/>
      <c r="P3" s="17"/>
      <c r="Q3" s="13"/>
      <c r="R3" s="13"/>
      <c r="S3" s="13"/>
      <c r="T3" s="13"/>
      <c r="U3" s="13"/>
      <c r="V3" s="13"/>
      <c r="W3" s="13"/>
      <c r="X3" s="13"/>
      <c r="Y3" s="13"/>
      <c r="Z3" s="13"/>
      <c r="AA3" s="13"/>
      <c r="AB3" s="13"/>
      <c r="AC3" s="13"/>
      <c r="AD3" s="13"/>
      <c r="AE3" s="18"/>
      <c r="AF3" s="13"/>
      <c r="AG3" s="13"/>
      <c r="AH3" s="13"/>
      <c r="AI3" s="13"/>
      <c r="AJ3" s="13"/>
      <c r="AK3" s="13"/>
      <c r="AL3" s="13"/>
      <c r="AM3" s="13"/>
      <c r="AN3" s="13"/>
      <c r="AO3" s="13"/>
      <c r="AP3" s="13"/>
      <c r="AQ3" s="13"/>
      <c r="AR3" s="13"/>
      <c r="AS3" s="13"/>
      <c r="AT3" s="19"/>
    </row>
    <row r="4" spans="1:46" ht="15" customHeight="1" x14ac:dyDescent="0.25">
      <c r="A4" s="20"/>
      <c r="B4" s="12"/>
      <c r="C4" s="21" t="s">
        <v>7</v>
      </c>
      <c r="D4" s="21" t="s">
        <v>8</v>
      </c>
      <c r="E4" s="21" t="s">
        <v>9</v>
      </c>
      <c r="F4" s="21" t="s">
        <v>10</v>
      </c>
      <c r="G4" s="21" t="s">
        <v>11</v>
      </c>
      <c r="H4" s="21" t="s">
        <v>12</v>
      </c>
      <c r="I4" s="21" t="s">
        <v>13</v>
      </c>
      <c r="J4" s="21" t="s">
        <v>14</v>
      </c>
      <c r="K4" s="21" t="s">
        <v>15</v>
      </c>
      <c r="L4" s="21" t="s">
        <v>16</v>
      </c>
      <c r="M4" s="21" t="s">
        <v>17</v>
      </c>
      <c r="N4" s="21" t="s">
        <v>18</v>
      </c>
      <c r="O4" s="22"/>
      <c r="P4" s="23">
        <v>2023</v>
      </c>
      <c r="Q4" s="24"/>
      <c r="R4" s="25" t="s">
        <v>7</v>
      </c>
      <c r="S4" s="25" t="s">
        <v>8</v>
      </c>
      <c r="T4" s="25" t="s">
        <v>9</v>
      </c>
      <c r="U4" s="25" t="s">
        <v>10</v>
      </c>
      <c r="V4" s="25" t="s">
        <v>11</v>
      </c>
      <c r="W4" s="25" t="s">
        <v>12</v>
      </c>
      <c r="X4" s="25" t="s">
        <v>13</v>
      </c>
      <c r="Y4" s="25" t="s">
        <v>14</v>
      </c>
      <c r="Z4" s="25" t="s">
        <v>15</v>
      </c>
      <c r="AA4" s="25" t="s">
        <v>16</v>
      </c>
      <c r="AB4" s="25" t="s">
        <v>17</v>
      </c>
      <c r="AC4" s="25" t="s">
        <v>18</v>
      </c>
      <c r="AD4" s="22"/>
      <c r="AE4" s="23">
        <v>2024</v>
      </c>
      <c r="AF4" s="24"/>
      <c r="AG4" s="25" t="s">
        <v>7</v>
      </c>
      <c r="AH4" s="25" t="s">
        <v>8</v>
      </c>
      <c r="AI4" s="25" t="s">
        <v>9</v>
      </c>
      <c r="AJ4" s="25" t="s">
        <v>10</v>
      </c>
      <c r="AK4" s="25" t="s">
        <v>11</v>
      </c>
      <c r="AL4" s="25" t="s">
        <v>12</v>
      </c>
      <c r="AM4" s="25" t="s">
        <v>13</v>
      </c>
      <c r="AN4" s="25" t="s">
        <v>14</v>
      </c>
      <c r="AO4" s="25" t="s">
        <v>15</v>
      </c>
      <c r="AP4" s="25" t="s">
        <v>16</v>
      </c>
      <c r="AQ4" s="25" t="s">
        <v>17</v>
      </c>
      <c r="AR4" s="25" t="s">
        <v>18</v>
      </c>
      <c r="AS4" s="22"/>
      <c r="AT4" s="23">
        <v>2025</v>
      </c>
    </row>
    <row r="5" spans="1:46" ht="14.1" customHeight="1" x14ac:dyDescent="0.25">
      <c r="A5" s="20"/>
      <c r="B5" s="12"/>
      <c r="C5" s="26"/>
      <c r="D5" s="26"/>
      <c r="E5" s="26"/>
      <c r="F5" s="26"/>
      <c r="G5" s="26"/>
      <c r="H5" s="26"/>
      <c r="I5" s="26"/>
      <c r="J5" s="26"/>
      <c r="K5" s="26"/>
      <c r="L5" s="26"/>
      <c r="M5" s="26"/>
      <c r="N5" s="26"/>
      <c r="O5" s="22"/>
      <c r="P5" s="27"/>
      <c r="Q5" s="24"/>
      <c r="R5" s="26"/>
      <c r="S5" s="26"/>
      <c r="T5" s="26"/>
      <c r="U5" s="26"/>
      <c r="V5" s="26"/>
      <c r="W5" s="26"/>
      <c r="X5" s="26"/>
      <c r="Y5" s="26"/>
      <c r="Z5" s="26"/>
      <c r="AA5" s="26"/>
      <c r="AB5" s="26"/>
      <c r="AC5" s="26"/>
      <c r="AD5" s="22"/>
      <c r="AE5" s="27"/>
      <c r="AF5" s="24"/>
      <c r="AG5" s="26"/>
      <c r="AH5" s="26"/>
      <c r="AI5" s="26"/>
      <c r="AJ5" s="26"/>
      <c r="AK5" s="26"/>
      <c r="AL5" s="26"/>
      <c r="AM5" s="26"/>
      <c r="AN5" s="26"/>
      <c r="AO5" s="26"/>
      <c r="AP5" s="26"/>
      <c r="AQ5" s="26"/>
      <c r="AR5" s="26"/>
      <c r="AS5" s="22"/>
      <c r="AT5" s="27"/>
    </row>
    <row r="6" spans="1:46" ht="15" customHeight="1" x14ac:dyDescent="0.25">
      <c r="A6" s="10"/>
      <c r="B6" s="11" t="s">
        <v>19</v>
      </c>
      <c r="C6" s="13"/>
      <c r="D6" s="13"/>
      <c r="E6" s="13"/>
      <c r="F6" s="13"/>
      <c r="G6" s="13"/>
      <c r="H6" s="13"/>
      <c r="I6" s="13"/>
      <c r="J6" s="13"/>
      <c r="K6" s="13"/>
      <c r="L6" s="13"/>
      <c r="M6" s="13"/>
      <c r="N6" s="13"/>
      <c r="O6" s="22"/>
      <c r="P6" s="28"/>
      <c r="Q6" s="24"/>
      <c r="R6" s="13"/>
      <c r="S6" s="13"/>
      <c r="T6" s="13"/>
      <c r="U6" s="13"/>
      <c r="V6" s="13"/>
      <c r="W6" s="13"/>
      <c r="X6" s="13"/>
      <c r="Y6" s="13"/>
      <c r="Z6" s="13"/>
      <c r="AA6" s="13"/>
      <c r="AB6" s="13"/>
      <c r="AC6" s="13"/>
      <c r="AD6" s="22"/>
      <c r="AE6" s="28"/>
      <c r="AF6" s="24"/>
      <c r="AG6" s="13"/>
      <c r="AH6" s="13"/>
      <c r="AI6" s="13"/>
      <c r="AJ6" s="13"/>
      <c r="AK6" s="13"/>
      <c r="AL6" s="13"/>
      <c r="AM6" s="13"/>
      <c r="AN6" s="13"/>
      <c r="AO6" s="13"/>
      <c r="AP6" s="13"/>
      <c r="AQ6" s="13"/>
      <c r="AR6" s="13"/>
      <c r="AS6" s="22"/>
      <c r="AT6" s="28"/>
    </row>
    <row r="7" spans="1:46" ht="14.1" customHeight="1" x14ac:dyDescent="0.25">
      <c r="A7" s="15"/>
      <c r="B7" s="16"/>
      <c r="C7" s="13"/>
      <c r="D7" s="13"/>
      <c r="E7" s="13"/>
      <c r="F7" s="13"/>
      <c r="G7" s="13"/>
      <c r="H7" s="13"/>
      <c r="I7" s="13"/>
      <c r="J7" s="13"/>
      <c r="K7" s="13"/>
      <c r="L7" s="13"/>
      <c r="M7" s="13"/>
      <c r="N7" s="13"/>
      <c r="O7" s="22"/>
      <c r="P7" s="28"/>
      <c r="Q7" s="24"/>
      <c r="R7" s="13"/>
      <c r="S7" s="13"/>
      <c r="T7" s="13"/>
      <c r="U7" s="13"/>
      <c r="V7" s="13"/>
      <c r="W7" s="13"/>
      <c r="X7" s="13"/>
      <c r="Y7" s="13"/>
      <c r="Z7" s="13"/>
      <c r="AA7" s="13"/>
      <c r="AB7" s="13"/>
      <c r="AC7" s="13"/>
      <c r="AD7" s="22"/>
      <c r="AE7" s="28"/>
      <c r="AF7" s="24"/>
      <c r="AG7" s="13"/>
      <c r="AH7" s="13"/>
      <c r="AI7" s="13"/>
      <c r="AJ7" s="13"/>
      <c r="AK7" s="13"/>
      <c r="AL7" s="13"/>
      <c r="AM7" s="13"/>
      <c r="AN7" s="13"/>
      <c r="AO7" s="13"/>
      <c r="AP7" s="13"/>
      <c r="AQ7" s="13"/>
      <c r="AR7" s="13"/>
      <c r="AS7" s="22"/>
      <c r="AT7" s="28"/>
    </row>
    <row r="8" spans="1:46" ht="13.5" customHeight="1" x14ac:dyDescent="0.25">
      <c r="A8" s="20"/>
      <c r="B8" s="29" t="s">
        <v>20</v>
      </c>
      <c r="C8" s="12"/>
      <c r="D8" s="12"/>
      <c r="E8" s="12"/>
      <c r="F8" s="12"/>
      <c r="G8" s="12"/>
      <c r="H8" s="12"/>
      <c r="I8" s="12"/>
      <c r="J8" s="12"/>
      <c r="K8" s="12"/>
      <c r="L8" s="12"/>
      <c r="M8" s="12"/>
      <c r="N8" s="12"/>
      <c r="O8" s="22"/>
      <c r="P8" s="28"/>
      <c r="Q8" s="24"/>
      <c r="R8" s="30"/>
      <c r="S8" s="30"/>
      <c r="T8" s="30"/>
      <c r="U8" s="30"/>
      <c r="V8" s="30"/>
      <c r="W8" s="30"/>
      <c r="X8" s="30"/>
      <c r="Y8" s="30"/>
      <c r="Z8" s="30"/>
      <c r="AA8" s="30"/>
      <c r="AB8" s="30"/>
      <c r="AC8" s="30"/>
      <c r="AD8" s="22"/>
      <c r="AE8" s="28"/>
      <c r="AF8" s="24"/>
      <c r="AG8" s="30"/>
      <c r="AH8" s="30"/>
      <c r="AI8" s="30"/>
      <c r="AJ8" s="30"/>
      <c r="AK8" s="30"/>
      <c r="AL8" s="30"/>
      <c r="AM8" s="30"/>
      <c r="AN8" s="30"/>
      <c r="AO8" s="30"/>
      <c r="AP8" s="30"/>
      <c r="AQ8" s="30"/>
      <c r="AR8" s="30"/>
      <c r="AS8" s="22"/>
      <c r="AT8" s="28"/>
    </row>
    <row r="9" spans="1:46" ht="13.5" customHeight="1" x14ac:dyDescent="0.25">
      <c r="A9" s="20"/>
      <c r="B9" s="31" t="s">
        <v>21</v>
      </c>
      <c r="C9" s="32"/>
      <c r="D9" s="32"/>
      <c r="E9" s="32"/>
      <c r="F9" s="32"/>
      <c r="G9" s="32"/>
      <c r="H9" s="32"/>
      <c r="I9" s="32"/>
      <c r="J9" s="32"/>
      <c r="K9" s="32">
        <f>'2. KPI - Ventas'!K46</f>
        <v>4</v>
      </c>
      <c r="L9" s="32">
        <f>'2. KPI - Ventas'!L46</f>
        <v>4</v>
      </c>
      <c r="M9" s="32">
        <f>'2. KPI - Ventas'!M46</f>
        <v>4</v>
      </c>
      <c r="N9" s="32">
        <f>'2. KPI - Ventas'!N46</f>
        <v>4</v>
      </c>
      <c r="O9" s="22"/>
      <c r="P9" s="28"/>
      <c r="Q9" s="24"/>
      <c r="R9" s="32">
        <f>'2. KPI - Ventas'!R46</f>
        <v>5</v>
      </c>
      <c r="S9" s="32">
        <f>'2. KPI - Ventas'!S46</f>
        <v>5</v>
      </c>
      <c r="T9" s="32">
        <f>'2. KPI - Ventas'!T46</f>
        <v>5</v>
      </c>
      <c r="U9" s="32">
        <f>'2. KPI - Ventas'!U46</f>
        <v>5</v>
      </c>
      <c r="V9" s="32">
        <f>'2. KPI - Ventas'!V46</f>
        <v>5</v>
      </c>
      <c r="W9" s="32">
        <f>'2. KPI - Ventas'!W46</f>
        <v>5</v>
      </c>
      <c r="X9" s="32">
        <f>'2. KPI - Ventas'!X46</f>
        <v>5</v>
      </c>
      <c r="Y9" s="32">
        <f>'2. KPI - Ventas'!Y46</f>
        <v>5</v>
      </c>
      <c r="Z9" s="32">
        <f>'2. KPI - Ventas'!Z46</f>
        <v>5</v>
      </c>
      <c r="AA9" s="32">
        <f>'2. KPI - Ventas'!AA46</f>
        <v>5</v>
      </c>
      <c r="AB9" s="32">
        <f>'2. KPI - Ventas'!AB46</f>
        <v>5</v>
      </c>
      <c r="AC9" s="32">
        <f>'2. KPI - Ventas'!AC46</f>
        <v>5</v>
      </c>
      <c r="AD9" s="22"/>
      <c r="AE9" s="28"/>
      <c r="AF9" s="24"/>
      <c r="AG9" s="32">
        <f>'2. KPI - Ventas'!AG46</f>
        <v>6</v>
      </c>
      <c r="AH9" s="32">
        <f>'2. KPI - Ventas'!AH46</f>
        <v>6</v>
      </c>
      <c r="AI9" s="32">
        <f>'2. KPI - Ventas'!AI46</f>
        <v>6</v>
      </c>
      <c r="AJ9" s="32">
        <f>'2. KPI - Ventas'!AJ46</f>
        <v>6</v>
      </c>
      <c r="AK9" s="32">
        <f>'2. KPI - Ventas'!AK46</f>
        <v>6</v>
      </c>
      <c r="AL9" s="32">
        <f>'2. KPI - Ventas'!AL46</f>
        <v>6</v>
      </c>
      <c r="AM9" s="32">
        <f>'2. KPI - Ventas'!AM46</f>
        <v>6</v>
      </c>
      <c r="AN9" s="32">
        <f>'2. KPI - Ventas'!AN46</f>
        <v>6</v>
      </c>
      <c r="AO9" s="32">
        <f>'2. KPI - Ventas'!AO46</f>
        <v>6</v>
      </c>
      <c r="AP9" s="32">
        <f>'2. KPI - Ventas'!AP46</f>
        <v>6</v>
      </c>
      <c r="AQ9" s="32">
        <f>'2. KPI - Ventas'!AQ46</f>
        <v>6</v>
      </c>
      <c r="AR9" s="32">
        <f>'2. KPI - Ventas'!AR46</f>
        <v>6</v>
      </c>
      <c r="AS9" s="22"/>
      <c r="AT9" s="28"/>
    </row>
    <row r="10" spans="1:46" ht="13.5" customHeight="1" x14ac:dyDescent="0.25">
      <c r="A10" s="20"/>
      <c r="B10" s="31" t="s">
        <v>22</v>
      </c>
      <c r="C10" s="32"/>
      <c r="D10" s="32"/>
      <c r="E10" s="32"/>
      <c r="F10" s="32"/>
      <c r="G10" s="32"/>
      <c r="H10" s="32"/>
      <c r="I10" s="32"/>
      <c r="J10" s="32"/>
      <c r="K10" s="32"/>
      <c r="L10" s="32"/>
      <c r="M10" s="32"/>
      <c r="N10" s="32"/>
      <c r="O10" s="22"/>
      <c r="P10" s="28"/>
      <c r="Q10" s="24"/>
      <c r="R10" s="32"/>
      <c r="S10" s="32"/>
      <c r="T10" s="32"/>
      <c r="U10" s="32"/>
      <c r="V10" s="32"/>
      <c r="W10" s="32"/>
      <c r="X10" s="32"/>
      <c r="Y10" s="32"/>
      <c r="Z10" s="32">
        <v>1</v>
      </c>
      <c r="AA10" s="32">
        <v>1</v>
      </c>
      <c r="AB10" s="32">
        <v>1</v>
      </c>
      <c r="AC10" s="32">
        <v>1</v>
      </c>
      <c r="AD10" s="22"/>
      <c r="AE10" s="28"/>
      <c r="AF10" s="24"/>
      <c r="AG10" s="32"/>
      <c r="AH10" s="32"/>
      <c r="AI10" s="32"/>
      <c r="AJ10" s="32"/>
      <c r="AK10" s="32"/>
      <c r="AL10" s="32"/>
      <c r="AM10" s="32"/>
      <c r="AN10" s="32"/>
      <c r="AO10" s="32"/>
      <c r="AP10" s="32"/>
      <c r="AQ10" s="32"/>
      <c r="AR10" s="32"/>
      <c r="AS10" s="22"/>
      <c r="AT10" s="28"/>
    </row>
    <row r="11" spans="1:46" ht="13.7" customHeight="1" x14ac:dyDescent="0.25">
      <c r="A11" s="20"/>
      <c r="B11" s="33" t="s">
        <v>23</v>
      </c>
      <c r="C11" s="34"/>
      <c r="D11" s="34"/>
      <c r="E11" s="34"/>
      <c r="F11" s="34"/>
      <c r="G11" s="34"/>
      <c r="H11" s="34"/>
      <c r="I11" s="34"/>
      <c r="J11" s="34"/>
      <c r="K11" s="34"/>
      <c r="L11" s="34"/>
      <c r="M11" s="34"/>
      <c r="N11" s="34"/>
      <c r="O11" s="22"/>
      <c r="P11" s="28"/>
      <c r="Q11" s="24"/>
      <c r="R11" s="34"/>
      <c r="S11" s="34"/>
      <c r="T11" s="34"/>
      <c r="U11" s="34"/>
      <c r="V11" s="34"/>
      <c r="W11" s="34"/>
      <c r="X11" s="34"/>
      <c r="Y11" s="34"/>
      <c r="Z11" s="34"/>
      <c r="AA11" s="34"/>
      <c r="AB11" s="34"/>
      <c r="AC11" s="34"/>
      <c r="AD11" s="22"/>
      <c r="AE11" s="28"/>
      <c r="AF11" s="24"/>
      <c r="AG11" s="34"/>
      <c r="AH11" s="34"/>
      <c r="AI11" s="34"/>
      <c r="AJ11" s="34"/>
      <c r="AK11" s="34"/>
      <c r="AL11" s="34"/>
      <c r="AM11" s="34"/>
      <c r="AN11" s="34"/>
      <c r="AO11" s="34"/>
      <c r="AP11" s="34"/>
      <c r="AQ11" s="34"/>
      <c r="AR11" s="34"/>
      <c r="AS11" s="22"/>
      <c r="AT11" s="28"/>
    </row>
    <row r="12" spans="1:46" ht="13.5" customHeight="1" x14ac:dyDescent="0.25">
      <c r="A12" s="20"/>
      <c r="B12" s="31" t="s">
        <v>24</v>
      </c>
      <c r="C12" s="32"/>
      <c r="D12" s="32"/>
      <c r="E12" s="32"/>
      <c r="F12" s="32"/>
      <c r="G12" s="32"/>
      <c r="H12" s="32"/>
      <c r="I12" s="32"/>
      <c r="J12" s="32"/>
      <c r="K12" s="32">
        <f>K9+J12-K10</f>
        <v>4</v>
      </c>
      <c r="L12" s="32">
        <f>L9+K12-L10</f>
        <v>8</v>
      </c>
      <c r="M12" s="32">
        <f>M9+L12-M10</f>
        <v>12</v>
      </c>
      <c r="N12" s="32">
        <f>N9+M12-N10</f>
        <v>16</v>
      </c>
      <c r="O12" s="22"/>
      <c r="P12" s="35">
        <f>N12</f>
        <v>16</v>
      </c>
      <c r="Q12" s="24"/>
      <c r="R12" s="32">
        <f>R9+N12-R10</f>
        <v>21</v>
      </c>
      <c r="S12" s="32">
        <f t="shared" ref="S12:AC12" si="0">S9+R12-S10</f>
        <v>26</v>
      </c>
      <c r="T12" s="32">
        <f t="shared" si="0"/>
        <v>31</v>
      </c>
      <c r="U12" s="32">
        <f t="shared" si="0"/>
        <v>36</v>
      </c>
      <c r="V12" s="32">
        <f t="shared" si="0"/>
        <v>41</v>
      </c>
      <c r="W12" s="32">
        <f t="shared" si="0"/>
        <v>46</v>
      </c>
      <c r="X12" s="32">
        <f t="shared" si="0"/>
        <v>51</v>
      </c>
      <c r="Y12" s="32">
        <f t="shared" si="0"/>
        <v>56</v>
      </c>
      <c r="Z12" s="32">
        <f t="shared" si="0"/>
        <v>60</v>
      </c>
      <c r="AA12" s="32">
        <f t="shared" si="0"/>
        <v>64</v>
      </c>
      <c r="AB12" s="32">
        <f t="shared" si="0"/>
        <v>68</v>
      </c>
      <c r="AC12" s="32">
        <f t="shared" si="0"/>
        <v>72</v>
      </c>
      <c r="AD12" s="22"/>
      <c r="AE12" s="35">
        <f>AC12</f>
        <v>72</v>
      </c>
      <c r="AF12" s="24"/>
      <c r="AG12" s="32">
        <f>AG9+AC12-AG10</f>
        <v>78</v>
      </c>
      <c r="AH12" s="32">
        <f t="shared" ref="AH12:AR12" si="1">AH9+AG12-AH10</f>
        <v>84</v>
      </c>
      <c r="AI12" s="32">
        <f t="shared" si="1"/>
        <v>90</v>
      </c>
      <c r="AJ12" s="32">
        <f t="shared" si="1"/>
        <v>96</v>
      </c>
      <c r="AK12" s="32">
        <f t="shared" si="1"/>
        <v>102</v>
      </c>
      <c r="AL12" s="32">
        <f t="shared" si="1"/>
        <v>108</v>
      </c>
      <c r="AM12" s="32">
        <f t="shared" si="1"/>
        <v>114</v>
      </c>
      <c r="AN12" s="32">
        <f t="shared" si="1"/>
        <v>120</v>
      </c>
      <c r="AO12" s="32">
        <f t="shared" si="1"/>
        <v>126</v>
      </c>
      <c r="AP12" s="32">
        <f t="shared" si="1"/>
        <v>132</v>
      </c>
      <c r="AQ12" s="32">
        <f t="shared" si="1"/>
        <v>138</v>
      </c>
      <c r="AR12" s="32">
        <f t="shared" si="1"/>
        <v>144</v>
      </c>
      <c r="AS12" s="22"/>
      <c r="AT12" s="35">
        <f>AR12</f>
        <v>144</v>
      </c>
    </row>
    <row r="13" spans="1:46" ht="13.5" customHeight="1" x14ac:dyDescent="0.25">
      <c r="A13" s="20"/>
      <c r="B13" s="12"/>
      <c r="C13" s="32"/>
      <c r="D13" s="32"/>
      <c r="E13" s="32"/>
      <c r="F13" s="32"/>
      <c r="G13" s="32"/>
      <c r="H13" s="32"/>
      <c r="I13" s="32"/>
      <c r="J13" s="32"/>
      <c r="K13" s="32"/>
      <c r="L13" s="32"/>
      <c r="M13" s="32"/>
      <c r="N13" s="32"/>
      <c r="O13" s="22"/>
      <c r="P13" s="28"/>
      <c r="Q13" s="24"/>
      <c r="R13" s="32"/>
      <c r="S13" s="32"/>
      <c r="T13" s="32"/>
      <c r="U13" s="32"/>
      <c r="V13" s="32"/>
      <c r="W13" s="32"/>
      <c r="X13" s="32"/>
      <c r="Y13" s="32"/>
      <c r="Z13" s="32"/>
      <c r="AA13" s="32"/>
      <c r="AB13" s="32"/>
      <c r="AC13" s="32"/>
      <c r="AD13" s="22"/>
      <c r="AE13" s="28"/>
      <c r="AF13" s="24"/>
      <c r="AG13" s="32"/>
      <c r="AH13" s="32"/>
      <c r="AI13" s="32"/>
      <c r="AJ13" s="32"/>
      <c r="AK13" s="32"/>
      <c r="AL13" s="32"/>
      <c r="AM13" s="32"/>
      <c r="AN13" s="32"/>
      <c r="AO13" s="32"/>
      <c r="AP13" s="32"/>
      <c r="AQ13" s="32"/>
      <c r="AR13" s="32"/>
      <c r="AS13" s="22"/>
      <c r="AT13" s="28"/>
    </row>
    <row r="14" spans="1:46" ht="13.5" customHeight="1" x14ac:dyDescent="0.25">
      <c r="A14" s="20"/>
      <c r="B14" s="29" t="s">
        <v>25</v>
      </c>
      <c r="C14" s="36"/>
      <c r="D14" s="36"/>
      <c r="E14" s="36"/>
      <c r="F14" s="36"/>
      <c r="G14" s="36"/>
      <c r="H14" s="36"/>
      <c r="I14" s="36"/>
      <c r="J14" s="36"/>
      <c r="K14" s="36"/>
      <c r="L14" s="36"/>
      <c r="M14" s="36"/>
      <c r="N14" s="36"/>
      <c r="O14" s="22"/>
      <c r="P14" s="28"/>
      <c r="Q14" s="24"/>
      <c r="R14" s="37"/>
      <c r="S14" s="37"/>
      <c r="T14" s="37"/>
      <c r="U14" s="37"/>
      <c r="V14" s="37"/>
      <c r="W14" s="37"/>
      <c r="X14" s="37"/>
      <c r="Y14" s="37"/>
      <c r="Z14" s="37"/>
      <c r="AA14" s="37"/>
      <c r="AB14" s="37"/>
      <c r="AC14" s="37"/>
      <c r="AD14" s="22"/>
      <c r="AE14" s="28"/>
      <c r="AF14" s="24"/>
      <c r="AG14" s="37"/>
      <c r="AH14" s="37"/>
      <c r="AI14" s="37"/>
      <c r="AJ14" s="37"/>
      <c r="AK14" s="37"/>
      <c r="AL14" s="37"/>
      <c r="AM14" s="37"/>
      <c r="AN14" s="37"/>
      <c r="AO14" s="37"/>
      <c r="AP14" s="37"/>
      <c r="AQ14" s="37"/>
      <c r="AR14" s="37"/>
      <c r="AS14" s="22"/>
      <c r="AT14" s="28"/>
    </row>
    <row r="15" spans="1:46" ht="13.5" customHeight="1" x14ac:dyDescent="0.25">
      <c r="A15" s="20"/>
      <c r="B15" s="31" t="s">
        <v>21</v>
      </c>
      <c r="C15" s="32"/>
      <c r="D15" s="32"/>
      <c r="E15" s="32"/>
      <c r="F15" s="32"/>
      <c r="G15" s="32"/>
      <c r="H15" s="32"/>
      <c r="I15" s="32"/>
      <c r="J15" s="32"/>
      <c r="K15" s="32">
        <f>'2. KPI - Ventas'!K47</f>
        <v>12</v>
      </c>
      <c r="L15" s="32">
        <f>'2. KPI - Ventas'!L47</f>
        <v>12</v>
      </c>
      <c r="M15" s="32">
        <f>'2. KPI - Ventas'!M47</f>
        <v>12</v>
      </c>
      <c r="N15" s="32">
        <f>'2. KPI - Ventas'!N47</f>
        <v>12</v>
      </c>
      <c r="O15" s="22"/>
      <c r="P15" s="28"/>
      <c r="Q15" s="24"/>
      <c r="R15" s="32">
        <f>'2. KPI - Ventas'!R47</f>
        <v>15</v>
      </c>
      <c r="S15" s="32">
        <f>'2. KPI - Ventas'!S47</f>
        <v>15</v>
      </c>
      <c r="T15" s="32">
        <f>'2. KPI - Ventas'!T47</f>
        <v>15</v>
      </c>
      <c r="U15" s="32">
        <f>'2. KPI - Ventas'!U47</f>
        <v>15</v>
      </c>
      <c r="V15" s="32">
        <f>'2. KPI - Ventas'!V47</f>
        <v>15</v>
      </c>
      <c r="W15" s="32">
        <f>'2. KPI - Ventas'!W47</f>
        <v>15</v>
      </c>
      <c r="X15" s="32">
        <f>'2. KPI - Ventas'!X47</f>
        <v>15</v>
      </c>
      <c r="Y15" s="32">
        <f>'2. KPI - Ventas'!Y47</f>
        <v>15</v>
      </c>
      <c r="Z15" s="32">
        <f>'2. KPI - Ventas'!Z47</f>
        <v>15</v>
      </c>
      <c r="AA15" s="32">
        <f>'2. KPI - Ventas'!AA47</f>
        <v>15</v>
      </c>
      <c r="AB15" s="32">
        <f>'2. KPI - Ventas'!AB47</f>
        <v>15</v>
      </c>
      <c r="AC15" s="32">
        <f>'2. KPI - Ventas'!AC47</f>
        <v>15</v>
      </c>
      <c r="AD15" s="22"/>
      <c r="AE15" s="28"/>
      <c r="AF15" s="24"/>
      <c r="AG15" s="32">
        <f>'2. KPI - Ventas'!AG47</f>
        <v>24</v>
      </c>
      <c r="AH15" s="32">
        <f>'2. KPI - Ventas'!AH47</f>
        <v>24</v>
      </c>
      <c r="AI15" s="32">
        <f>'2. KPI - Ventas'!AI47</f>
        <v>24</v>
      </c>
      <c r="AJ15" s="32">
        <f>'2. KPI - Ventas'!AJ47</f>
        <v>24</v>
      </c>
      <c r="AK15" s="32">
        <f>'2. KPI - Ventas'!AK47</f>
        <v>24</v>
      </c>
      <c r="AL15" s="32">
        <f>'2. KPI - Ventas'!AL47</f>
        <v>24</v>
      </c>
      <c r="AM15" s="32">
        <f>'2. KPI - Ventas'!AM47</f>
        <v>24</v>
      </c>
      <c r="AN15" s="32">
        <f>'2. KPI - Ventas'!AN47</f>
        <v>24</v>
      </c>
      <c r="AO15" s="32">
        <f>'2. KPI - Ventas'!AO47</f>
        <v>24</v>
      </c>
      <c r="AP15" s="32">
        <f>'2. KPI - Ventas'!AP47</f>
        <v>24</v>
      </c>
      <c r="AQ15" s="32">
        <f>'2. KPI - Ventas'!AQ47</f>
        <v>24</v>
      </c>
      <c r="AR15" s="32">
        <f>'2. KPI - Ventas'!AR47</f>
        <v>24</v>
      </c>
      <c r="AS15" s="22"/>
      <c r="AT15" s="28"/>
    </row>
    <row r="16" spans="1:46" ht="13.5" customHeight="1" x14ac:dyDescent="0.25">
      <c r="A16" s="20"/>
      <c r="B16" s="31" t="s">
        <v>22</v>
      </c>
      <c r="C16" s="32"/>
      <c r="D16" s="32"/>
      <c r="E16" s="32"/>
      <c r="F16" s="32"/>
      <c r="G16" s="32"/>
      <c r="H16" s="32"/>
      <c r="I16" s="32"/>
      <c r="J16" s="32"/>
      <c r="K16" s="32"/>
      <c r="L16" s="32"/>
      <c r="M16" s="32"/>
      <c r="N16" s="32"/>
      <c r="O16" s="22"/>
      <c r="P16" s="28"/>
      <c r="Q16" s="24"/>
      <c r="R16" s="32"/>
      <c r="S16" s="32"/>
      <c r="T16" s="32"/>
      <c r="U16" s="32"/>
      <c r="V16" s="32"/>
      <c r="W16" s="32"/>
      <c r="X16" s="32"/>
      <c r="Y16" s="32"/>
      <c r="Z16" s="32">
        <v>1</v>
      </c>
      <c r="AA16" s="32">
        <v>1</v>
      </c>
      <c r="AB16" s="32">
        <v>1</v>
      </c>
      <c r="AC16" s="32">
        <v>1</v>
      </c>
      <c r="AD16" s="22"/>
      <c r="AE16" s="28"/>
      <c r="AF16" s="24"/>
      <c r="AG16" s="32"/>
      <c r="AH16" s="32"/>
      <c r="AI16" s="32"/>
      <c r="AJ16" s="32"/>
      <c r="AK16" s="32"/>
      <c r="AL16" s="32"/>
      <c r="AM16" s="32"/>
      <c r="AN16" s="32"/>
      <c r="AO16" s="32"/>
      <c r="AP16" s="32"/>
      <c r="AQ16" s="32"/>
      <c r="AR16" s="32"/>
      <c r="AS16" s="22"/>
      <c r="AT16" s="28"/>
    </row>
    <row r="17" spans="1:46" ht="13.7" customHeight="1" x14ac:dyDescent="0.25">
      <c r="A17" s="20"/>
      <c r="B17" s="33" t="s">
        <v>23</v>
      </c>
      <c r="C17" s="34"/>
      <c r="D17" s="34"/>
      <c r="E17" s="34"/>
      <c r="F17" s="34"/>
      <c r="G17" s="34"/>
      <c r="H17" s="34"/>
      <c r="I17" s="34"/>
      <c r="J17" s="34"/>
      <c r="K17" s="34"/>
      <c r="L17" s="34"/>
      <c r="M17" s="34"/>
      <c r="N17" s="34"/>
      <c r="O17" s="22"/>
      <c r="P17" s="28"/>
      <c r="Q17" s="24"/>
      <c r="R17" s="34"/>
      <c r="S17" s="34"/>
      <c r="T17" s="34"/>
      <c r="U17" s="34"/>
      <c r="V17" s="34"/>
      <c r="W17" s="34"/>
      <c r="X17" s="34"/>
      <c r="Y17" s="34"/>
      <c r="Z17" s="34"/>
      <c r="AA17" s="34"/>
      <c r="AB17" s="34"/>
      <c r="AC17" s="34"/>
      <c r="AD17" s="22"/>
      <c r="AE17" s="28"/>
      <c r="AF17" s="24"/>
      <c r="AG17" s="34"/>
      <c r="AH17" s="34"/>
      <c r="AI17" s="34"/>
      <c r="AJ17" s="34"/>
      <c r="AK17" s="34"/>
      <c r="AL17" s="34"/>
      <c r="AM17" s="34"/>
      <c r="AN17" s="34"/>
      <c r="AO17" s="34"/>
      <c r="AP17" s="34"/>
      <c r="AQ17" s="34"/>
      <c r="AR17" s="34"/>
      <c r="AS17" s="22"/>
      <c r="AT17" s="28"/>
    </row>
    <row r="18" spans="1:46" ht="13.5" customHeight="1" x14ac:dyDescent="0.25">
      <c r="A18" s="20"/>
      <c r="B18" s="31" t="s">
        <v>24</v>
      </c>
      <c r="C18" s="32"/>
      <c r="D18" s="32"/>
      <c r="E18" s="32"/>
      <c r="F18" s="32"/>
      <c r="G18" s="32"/>
      <c r="H18" s="32"/>
      <c r="I18" s="32"/>
      <c r="J18" s="32"/>
      <c r="K18" s="32">
        <f>K15+J15+I15+H15+G15+F15+E15+D15+C15-K16</f>
        <v>12</v>
      </c>
      <c r="L18" s="32">
        <f>L15+K15+J15+I15+H15+G15+F15+E15+D15+C15-L16</f>
        <v>24</v>
      </c>
      <c r="M18" s="32">
        <f>M15+L15+K15+J15+I15+H15+G15+F15+E15+D15+C15-M16</f>
        <v>36</v>
      </c>
      <c r="N18" s="32">
        <f>N15+M15+L15+K15+J15+I15+H15+G15+F15+E15+D15+C15-N16</f>
        <v>48</v>
      </c>
      <c r="O18" s="22"/>
      <c r="P18" s="35">
        <f>N18</f>
        <v>48</v>
      </c>
      <c r="Q18" s="24"/>
      <c r="R18" s="32">
        <f>R15+N18-R16</f>
        <v>63</v>
      </c>
      <c r="S18" s="32">
        <f t="shared" ref="S18:AC18" si="2">S15+R18-S16</f>
        <v>78</v>
      </c>
      <c r="T18" s="32">
        <f t="shared" si="2"/>
        <v>93</v>
      </c>
      <c r="U18" s="32">
        <f t="shared" si="2"/>
        <v>108</v>
      </c>
      <c r="V18" s="32">
        <f t="shared" si="2"/>
        <v>123</v>
      </c>
      <c r="W18" s="32">
        <f t="shared" si="2"/>
        <v>138</v>
      </c>
      <c r="X18" s="32">
        <f t="shared" si="2"/>
        <v>153</v>
      </c>
      <c r="Y18" s="32">
        <f t="shared" si="2"/>
        <v>168</v>
      </c>
      <c r="Z18" s="32">
        <f t="shared" si="2"/>
        <v>182</v>
      </c>
      <c r="AA18" s="32">
        <f t="shared" si="2"/>
        <v>196</v>
      </c>
      <c r="AB18" s="32">
        <f t="shared" si="2"/>
        <v>210</v>
      </c>
      <c r="AC18" s="32">
        <f t="shared" si="2"/>
        <v>224</v>
      </c>
      <c r="AD18" s="22"/>
      <c r="AE18" s="35">
        <f>AC18</f>
        <v>224</v>
      </c>
      <c r="AF18" s="24"/>
      <c r="AG18" s="32">
        <f>AG15+AC18-AG16</f>
        <v>248</v>
      </c>
      <c r="AH18" s="32">
        <f t="shared" ref="AH18:AR18" si="3">AH15+AG18-AH16</f>
        <v>272</v>
      </c>
      <c r="AI18" s="32">
        <f t="shared" si="3"/>
        <v>296</v>
      </c>
      <c r="AJ18" s="32">
        <f t="shared" si="3"/>
        <v>320</v>
      </c>
      <c r="AK18" s="32">
        <f t="shared" si="3"/>
        <v>344</v>
      </c>
      <c r="AL18" s="32">
        <f t="shared" si="3"/>
        <v>368</v>
      </c>
      <c r="AM18" s="32">
        <f t="shared" si="3"/>
        <v>392</v>
      </c>
      <c r="AN18" s="32">
        <f t="shared" si="3"/>
        <v>416</v>
      </c>
      <c r="AO18" s="32">
        <f t="shared" si="3"/>
        <v>440</v>
      </c>
      <c r="AP18" s="32">
        <f t="shared" si="3"/>
        <v>464</v>
      </c>
      <c r="AQ18" s="32">
        <f t="shared" si="3"/>
        <v>488</v>
      </c>
      <c r="AR18" s="32">
        <f t="shared" si="3"/>
        <v>512</v>
      </c>
      <c r="AS18" s="22"/>
      <c r="AT18" s="35">
        <f>AR18</f>
        <v>512</v>
      </c>
    </row>
    <row r="19" spans="1:46" ht="13.5" customHeight="1" x14ac:dyDescent="0.25">
      <c r="A19" s="20"/>
      <c r="B19" s="38"/>
      <c r="C19" s="32"/>
      <c r="D19" s="32"/>
      <c r="E19" s="32"/>
      <c r="F19" s="32"/>
      <c r="G19" s="32"/>
      <c r="H19" s="32"/>
      <c r="I19" s="32"/>
      <c r="J19" s="32"/>
      <c r="K19" s="32"/>
      <c r="L19" s="32"/>
      <c r="M19" s="32"/>
      <c r="N19" s="32"/>
      <c r="O19" s="22"/>
      <c r="P19" s="28"/>
      <c r="Q19" s="24"/>
      <c r="R19" s="32"/>
      <c r="S19" s="32"/>
      <c r="T19" s="32"/>
      <c r="U19" s="32"/>
      <c r="V19" s="32"/>
      <c r="W19" s="32"/>
      <c r="X19" s="32"/>
      <c r="Y19" s="32"/>
      <c r="Z19" s="32"/>
      <c r="AA19" s="32"/>
      <c r="AB19" s="32"/>
      <c r="AC19" s="32"/>
      <c r="AD19" s="22"/>
      <c r="AE19" s="28"/>
      <c r="AF19" s="24"/>
      <c r="AG19" s="32"/>
      <c r="AH19" s="32"/>
      <c r="AI19" s="32"/>
      <c r="AJ19" s="32"/>
      <c r="AK19" s="32"/>
      <c r="AL19" s="32"/>
      <c r="AM19" s="32"/>
      <c r="AN19" s="32"/>
      <c r="AO19" s="32"/>
      <c r="AP19" s="32"/>
      <c r="AQ19" s="32"/>
      <c r="AR19" s="32"/>
      <c r="AS19" s="22"/>
      <c r="AT19" s="28"/>
    </row>
    <row r="20" spans="1:46" ht="13.5" customHeight="1" x14ac:dyDescent="0.25">
      <c r="A20" s="20"/>
      <c r="B20" s="29" t="s">
        <v>26</v>
      </c>
      <c r="C20" s="36"/>
      <c r="D20" s="36"/>
      <c r="E20" s="36"/>
      <c r="F20" s="36"/>
      <c r="G20" s="36"/>
      <c r="H20" s="36"/>
      <c r="I20" s="36"/>
      <c r="J20" s="36"/>
      <c r="K20" s="36"/>
      <c r="L20" s="36"/>
      <c r="M20" s="36"/>
      <c r="N20" s="36"/>
      <c r="O20" s="22"/>
      <c r="P20" s="28"/>
      <c r="Q20" s="24"/>
      <c r="R20" s="37"/>
      <c r="S20" s="37"/>
      <c r="T20" s="37"/>
      <c r="U20" s="37"/>
      <c r="V20" s="37"/>
      <c r="W20" s="37"/>
      <c r="X20" s="37"/>
      <c r="Y20" s="37"/>
      <c r="Z20" s="37"/>
      <c r="AA20" s="37"/>
      <c r="AB20" s="37"/>
      <c r="AC20" s="37"/>
      <c r="AD20" s="22"/>
      <c r="AE20" s="28"/>
      <c r="AF20" s="24"/>
      <c r="AG20" s="37"/>
      <c r="AH20" s="37"/>
      <c r="AI20" s="37"/>
      <c r="AJ20" s="37"/>
      <c r="AK20" s="37"/>
      <c r="AL20" s="37"/>
      <c r="AM20" s="37"/>
      <c r="AN20" s="37"/>
      <c r="AO20" s="37"/>
      <c r="AP20" s="37"/>
      <c r="AQ20" s="37"/>
      <c r="AR20" s="37"/>
      <c r="AS20" s="22"/>
      <c r="AT20" s="28"/>
    </row>
    <row r="21" spans="1:46" ht="13.5" customHeight="1" x14ac:dyDescent="0.25">
      <c r="A21" s="20"/>
      <c r="B21" s="31" t="s">
        <v>21</v>
      </c>
      <c r="C21" s="32"/>
      <c r="D21" s="32"/>
      <c r="E21" s="32"/>
      <c r="F21" s="32"/>
      <c r="G21" s="32"/>
      <c r="H21" s="32"/>
      <c r="I21" s="32"/>
      <c r="J21" s="32"/>
      <c r="K21" s="32">
        <f>'2. KPI - Ventas'!K48</f>
        <v>8</v>
      </c>
      <c r="L21" s="32">
        <f>'2. KPI - Ventas'!L48</f>
        <v>8</v>
      </c>
      <c r="M21" s="32">
        <f>'2. KPI - Ventas'!M48</f>
        <v>8</v>
      </c>
      <c r="N21" s="32">
        <f>'2. KPI - Ventas'!N48</f>
        <v>8</v>
      </c>
      <c r="O21" s="22"/>
      <c r="P21" s="28"/>
      <c r="Q21" s="24"/>
      <c r="R21" s="32">
        <f>'2. KPI - Ventas'!R48</f>
        <v>10</v>
      </c>
      <c r="S21" s="32">
        <f>'2. KPI - Ventas'!S48</f>
        <v>10</v>
      </c>
      <c r="T21" s="32">
        <f>'2. KPI - Ventas'!T48</f>
        <v>10</v>
      </c>
      <c r="U21" s="32">
        <f>'2. KPI - Ventas'!U48</f>
        <v>10</v>
      </c>
      <c r="V21" s="32">
        <f>'2. KPI - Ventas'!V48</f>
        <v>10</v>
      </c>
      <c r="W21" s="32">
        <f>'2. KPI - Ventas'!W48</f>
        <v>10</v>
      </c>
      <c r="X21" s="32">
        <f>'2. KPI - Ventas'!X48</f>
        <v>10</v>
      </c>
      <c r="Y21" s="32">
        <f>'2. KPI - Ventas'!Y48</f>
        <v>10</v>
      </c>
      <c r="Z21" s="32">
        <f>'2. KPI - Ventas'!Z48</f>
        <v>10</v>
      </c>
      <c r="AA21" s="32">
        <f>'2. KPI - Ventas'!AA48</f>
        <v>10</v>
      </c>
      <c r="AB21" s="32">
        <f>'2. KPI - Ventas'!AB48</f>
        <v>10</v>
      </c>
      <c r="AC21" s="32">
        <f>'2. KPI - Ventas'!AC48</f>
        <v>10</v>
      </c>
      <c r="AD21" s="22"/>
      <c r="AE21" s="28"/>
      <c r="AF21" s="24"/>
      <c r="AG21" s="32">
        <f>'2. KPI - Ventas'!AG48</f>
        <v>18</v>
      </c>
      <c r="AH21" s="32">
        <f>'2. KPI - Ventas'!AH48</f>
        <v>18</v>
      </c>
      <c r="AI21" s="32">
        <f>'2. KPI - Ventas'!AI48</f>
        <v>18</v>
      </c>
      <c r="AJ21" s="32">
        <f>'2. KPI - Ventas'!AJ48</f>
        <v>18</v>
      </c>
      <c r="AK21" s="32">
        <f>'2. KPI - Ventas'!AK48</f>
        <v>18</v>
      </c>
      <c r="AL21" s="32">
        <f>'2. KPI - Ventas'!AL48</f>
        <v>18</v>
      </c>
      <c r="AM21" s="32">
        <f>'2. KPI - Ventas'!AM48</f>
        <v>18</v>
      </c>
      <c r="AN21" s="32">
        <f>'2. KPI - Ventas'!AN48</f>
        <v>18</v>
      </c>
      <c r="AO21" s="32">
        <f>'2. KPI - Ventas'!AO48</f>
        <v>18</v>
      </c>
      <c r="AP21" s="32">
        <f>'2. KPI - Ventas'!AP48</f>
        <v>18</v>
      </c>
      <c r="AQ21" s="32">
        <f>'2. KPI - Ventas'!AQ48</f>
        <v>18</v>
      </c>
      <c r="AR21" s="32">
        <f>'2. KPI - Ventas'!AR48</f>
        <v>18</v>
      </c>
      <c r="AS21" s="22"/>
      <c r="AT21" s="28"/>
    </row>
    <row r="22" spans="1:46" ht="13.5" customHeight="1" x14ac:dyDescent="0.25">
      <c r="A22" s="20"/>
      <c r="B22" s="31" t="s">
        <v>22</v>
      </c>
      <c r="C22" s="32"/>
      <c r="D22" s="32"/>
      <c r="E22" s="32"/>
      <c r="F22" s="32"/>
      <c r="G22" s="32"/>
      <c r="H22" s="32"/>
      <c r="I22" s="32"/>
      <c r="J22" s="32"/>
      <c r="K22" s="32"/>
      <c r="L22" s="32"/>
      <c r="M22" s="32"/>
      <c r="N22" s="32"/>
      <c r="O22" s="22"/>
      <c r="P22" s="28"/>
      <c r="Q22" s="24"/>
      <c r="R22" s="32"/>
      <c r="S22" s="32"/>
      <c r="T22" s="32"/>
      <c r="U22" s="32"/>
      <c r="V22" s="32"/>
      <c r="W22" s="32"/>
      <c r="X22" s="32"/>
      <c r="Y22" s="32"/>
      <c r="Z22" s="32">
        <v>1</v>
      </c>
      <c r="AA22" s="32">
        <v>1</v>
      </c>
      <c r="AB22" s="32">
        <v>1</v>
      </c>
      <c r="AC22" s="32">
        <v>1</v>
      </c>
      <c r="AD22" s="22"/>
      <c r="AE22" s="28"/>
      <c r="AF22" s="24"/>
      <c r="AG22" s="32"/>
      <c r="AH22" s="32"/>
      <c r="AI22" s="32"/>
      <c r="AJ22" s="32"/>
      <c r="AK22" s="32"/>
      <c r="AL22" s="32"/>
      <c r="AM22" s="32"/>
      <c r="AN22" s="32"/>
      <c r="AO22" s="32"/>
      <c r="AP22" s="32"/>
      <c r="AQ22" s="32"/>
      <c r="AR22" s="32"/>
      <c r="AS22" s="22"/>
      <c r="AT22" s="28"/>
    </row>
    <row r="23" spans="1:46" ht="13.7" customHeight="1" x14ac:dyDescent="0.25">
      <c r="A23" s="20"/>
      <c r="B23" s="33" t="s">
        <v>23</v>
      </c>
      <c r="C23" s="34"/>
      <c r="D23" s="34"/>
      <c r="E23" s="34"/>
      <c r="F23" s="34"/>
      <c r="G23" s="34"/>
      <c r="H23" s="34"/>
      <c r="I23" s="34"/>
      <c r="J23" s="34"/>
      <c r="K23" s="34"/>
      <c r="L23" s="34"/>
      <c r="M23" s="34"/>
      <c r="N23" s="34"/>
      <c r="O23" s="22"/>
      <c r="P23" s="28"/>
      <c r="Q23" s="24"/>
      <c r="R23" s="34"/>
      <c r="S23" s="34"/>
      <c r="T23" s="34"/>
      <c r="U23" s="34"/>
      <c r="V23" s="34"/>
      <c r="W23" s="34"/>
      <c r="X23" s="34"/>
      <c r="Y23" s="34"/>
      <c r="Z23" s="34"/>
      <c r="AA23" s="34"/>
      <c r="AB23" s="34"/>
      <c r="AC23" s="34"/>
      <c r="AD23" s="22"/>
      <c r="AE23" s="28"/>
      <c r="AF23" s="24"/>
      <c r="AG23" s="34"/>
      <c r="AH23" s="34"/>
      <c r="AI23" s="34"/>
      <c r="AJ23" s="34"/>
      <c r="AK23" s="34"/>
      <c r="AL23" s="34"/>
      <c r="AM23" s="34"/>
      <c r="AN23" s="34"/>
      <c r="AO23" s="34"/>
      <c r="AP23" s="34"/>
      <c r="AQ23" s="34"/>
      <c r="AR23" s="34"/>
      <c r="AS23" s="22"/>
      <c r="AT23" s="28"/>
    </row>
    <row r="24" spans="1:46" ht="13.5" customHeight="1" x14ac:dyDescent="0.25">
      <c r="A24" s="20"/>
      <c r="B24" s="31" t="s">
        <v>24</v>
      </c>
      <c r="C24" s="32"/>
      <c r="D24" s="32"/>
      <c r="E24" s="32"/>
      <c r="F24" s="32"/>
      <c r="G24" s="32"/>
      <c r="H24" s="32"/>
      <c r="I24" s="32"/>
      <c r="J24" s="32"/>
      <c r="K24" s="32">
        <f>K21+J21+I21+H21+G21+F21+E21+D21+C21-K22</f>
        <v>8</v>
      </c>
      <c r="L24" s="32">
        <f>L21+K21+J21+I21+H21+G21+F21+E21+D21+C21-L22</f>
        <v>16</v>
      </c>
      <c r="M24" s="32">
        <f>M21+L21+K21+J21+I21+H21+G21+F21+E21+D21+C21-M22</f>
        <v>24</v>
      </c>
      <c r="N24" s="32">
        <f>N21+M21+L21+K21+J21+I21+H21+G21+F21+E21+D21+C21-N22</f>
        <v>32</v>
      </c>
      <c r="O24" s="22"/>
      <c r="P24" s="35">
        <f>N24</f>
        <v>32</v>
      </c>
      <c r="Q24" s="24"/>
      <c r="R24" s="32">
        <f>R21+N24-R22</f>
        <v>42</v>
      </c>
      <c r="S24" s="32">
        <f t="shared" ref="S24:AC24" si="4">S21+R24-S22</f>
        <v>52</v>
      </c>
      <c r="T24" s="32">
        <f t="shared" si="4"/>
        <v>62</v>
      </c>
      <c r="U24" s="32">
        <f t="shared" si="4"/>
        <v>72</v>
      </c>
      <c r="V24" s="32">
        <f t="shared" si="4"/>
        <v>82</v>
      </c>
      <c r="W24" s="32">
        <f t="shared" si="4"/>
        <v>92</v>
      </c>
      <c r="X24" s="32">
        <f t="shared" si="4"/>
        <v>102</v>
      </c>
      <c r="Y24" s="32">
        <f t="shared" si="4"/>
        <v>112</v>
      </c>
      <c r="Z24" s="32">
        <f t="shared" si="4"/>
        <v>121</v>
      </c>
      <c r="AA24" s="32">
        <f t="shared" si="4"/>
        <v>130</v>
      </c>
      <c r="AB24" s="32">
        <f t="shared" si="4"/>
        <v>139</v>
      </c>
      <c r="AC24" s="32">
        <f t="shared" si="4"/>
        <v>148</v>
      </c>
      <c r="AD24" s="22"/>
      <c r="AE24" s="35">
        <f>AC24</f>
        <v>148</v>
      </c>
      <c r="AF24" s="24"/>
      <c r="AG24" s="32">
        <f>AG21+AC24-AG22</f>
        <v>166</v>
      </c>
      <c r="AH24" s="32">
        <f t="shared" ref="AH24:AR24" si="5">AH21+AG24-AH22</f>
        <v>184</v>
      </c>
      <c r="AI24" s="32">
        <f t="shared" si="5"/>
        <v>202</v>
      </c>
      <c r="AJ24" s="32">
        <f t="shared" si="5"/>
        <v>220</v>
      </c>
      <c r="AK24" s="32">
        <f t="shared" si="5"/>
        <v>238</v>
      </c>
      <c r="AL24" s="32">
        <f t="shared" si="5"/>
        <v>256</v>
      </c>
      <c r="AM24" s="32">
        <f t="shared" si="5"/>
        <v>274</v>
      </c>
      <c r="AN24" s="32">
        <f t="shared" si="5"/>
        <v>292</v>
      </c>
      <c r="AO24" s="32">
        <f t="shared" si="5"/>
        <v>310</v>
      </c>
      <c r="AP24" s="32">
        <f t="shared" si="5"/>
        <v>328</v>
      </c>
      <c r="AQ24" s="32">
        <f t="shared" si="5"/>
        <v>346</v>
      </c>
      <c r="AR24" s="32">
        <f t="shared" si="5"/>
        <v>364</v>
      </c>
      <c r="AS24" s="22"/>
      <c r="AT24" s="35">
        <f>AR24</f>
        <v>364</v>
      </c>
    </row>
    <row r="25" spans="1:46" ht="13.5" customHeight="1" x14ac:dyDescent="0.25">
      <c r="A25" s="20"/>
      <c r="B25" s="38"/>
      <c r="C25" s="32"/>
      <c r="D25" s="32"/>
      <c r="E25" s="32"/>
      <c r="F25" s="32"/>
      <c r="G25" s="32"/>
      <c r="H25" s="32"/>
      <c r="I25" s="32"/>
      <c r="J25" s="32"/>
      <c r="K25" s="32"/>
      <c r="L25" s="32"/>
      <c r="M25" s="32"/>
      <c r="N25" s="32"/>
      <c r="O25" s="22"/>
      <c r="P25" s="28"/>
      <c r="Q25" s="24"/>
      <c r="R25" s="32"/>
      <c r="S25" s="32"/>
      <c r="T25" s="32"/>
      <c r="U25" s="32"/>
      <c r="V25" s="32"/>
      <c r="W25" s="32"/>
      <c r="X25" s="32"/>
      <c r="Y25" s="32"/>
      <c r="Z25" s="32"/>
      <c r="AA25" s="32"/>
      <c r="AB25" s="32"/>
      <c r="AC25" s="32"/>
      <c r="AD25" s="22"/>
      <c r="AE25" s="28"/>
      <c r="AF25" s="24"/>
      <c r="AG25" s="32"/>
      <c r="AH25" s="32"/>
      <c r="AI25" s="32"/>
      <c r="AJ25" s="32"/>
      <c r="AK25" s="32"/>
      <c r="AL25" s="32"/>
      <c r="AM25" s="32"/>
      <c r="AN25" s="32"/>
      <c r="AO25" s="32"/>
      <c r="AP25" s="32"/>
      <c r="AQ25" s="32"/>
      <c r="AR25" s="32"/>
      <c r="AS25" s="22"/>
      <c r="AT25" s="28"/>
    </row>
    <row r="26" spans="1:46" ht="13.5" customHeight="1" x14ac:dyDescent="0.25">
      <c r="A26" s="20"/>
      <c r="B26" s="29" t="s">
        <v>27</v>
      </c>
      <c r="C26" s="36"/>
      <c r="D26" s="36"/>
      <c r="E26" s="36"/>
      <c r="F26" s="36"/>
      <c r="G26" s="36"/>
      <c r="H26" s="36"/>
      <c r="I26" s="36"/>
      <c r="J26" s="36"/>
      <c r="K26" s="36"/>
      <c r="L26" s="36"/>
      <c r="M26" s="36"/>
      <c r="N26" s="36"/>
      <c r="O26" s="22"/>
      <c r="P26" s="28"/>
      <c r="Q26" s="24"/>
      <c r="R26" s="37"/>
      <c r="S26" s="37"/>
      <c r="T26" s="37"/>
      <c r="U26" s="37"/>
      <c r="V26" s="37"/>
      <c r="W26" s="37"/>
      <c r="X26" s="37"/>
      <c r="Y26" s="37"/>
      <c r="Z26" s="37"/>
      <c r="AA26" s="37"/>
      <c r="AB26" s="37"/>
      <c r="AC26" s="37"/>
      <c r="AD26" s="22"/>
      <c r="AE26" s="28"/>
      <c r="AF26" s="24"/>
      <c r="AG26" s="37"/>
      <c r="AH26" s="37"/>
      <c r="AI26" s="37"/>
      <c r="AJ26" s="37"/>
      <c r="AK26" s="37"/>
      <c r="AL26" s="37"/>
      <c r="AM26" s="37"/>
      <c r="AN26" s="37"/>
      <c r="AO26" s="37"/>
      <c r="AP26" s="37"/>
      <c r="AQ26" s="37"/>
      <c r="AR26" s="37"/>
      <c r="AS26" s="22"/>
      <c r="AT26" s="28"/>
    </row>
    <row r="27" spans="1:46" ht="13.5" customHeight="1" x14ac:dyDescent="0.25">
      <c r="A27" s="20"/>
      <c r="B27" s="31" t="s">
        <v>21</v>
      </c>
      <c r="C27" s="32"/>
      <c r="D27" s="32"/>
      <c r="E27" s="32"/>
      <c r="F27" s="32"/>
      <c r="G27" s="32"/>
      <c r="H27" s="32"/>
      <c r="I27" s="32"/>
      <c r="J27" s="32"/>
      <c r="K27" s="32">
        <f>'2. KPI - Ventas'!K49</f>
        <v>0</v>
      </c>
      <c r="L27" s="32">
        <f>'2. KPI - Ventas'!L49</f>
        <v>0</v>
      </c>
      <c r="M27" s="32">
        <f>'2. KPI - Ventas'!M49</f>
        <v>0</v>
      </c>
      <c r="N27" s="32">
        <f>'2. KPI - Ventas'!N49</f>
        <v>4</v>
      </c>
      <c r="O27" s="22"/>
      <c r="P27" s="28"/>
      <c r="Q27" s="24"/>
      <c r="R27" s="32">
        <f>'2. KPI - Ventas'!R49</f>
        <v>0</v>
      </c>
      <c r="S27" s="32">
        <f>'2. KPI - Ventas'!S49</f>
        <v>0</v>
      </c>
      <c r="T27" s="32">
        <f>'2. KPI - Ventas'!T49</f>
        <v>0</v>
      </c>
      <c r="U27" s="32">
        <f>'2. KPI - Ventas'!U49</f>
        <v>5</v>
      </c>
      <c r="V27" s="32">
        <f>'2. KPI - Ventas'!V49</f>
        <v>0</v>
      </c>
      <c r="W27" s="32">
        <f>'2. KPI - Ventas'!W49</f>
        <v>0</v>
      </c>
      <c r="X27" s="32">
        <f>'2. KPI - Ventas'!X49</f>
        <v>0</v>
      </c>
      <c r="Y27" s="32">
        <f>'2. KPI - Ventas'!Y49</f>
        <v>5</v>
      </c>
      <c r="Z27" s="32">
        <f>'2. KPI - Ventas'!Z49</f>
        <v>0</v>
      </c>
      <c r="AA27" s="32">
        <f>'2. KPI - Ventas'!AA49</f>
        <v>0</v>
      </c>
      <c r="AB27" s="32">
        <f>'2. KPI - Ventas'!AB49</f>
        <v>0</v>
      </c>
      <c r="AC27" s="32">
        <f>'2. KPI - Ventas'!AC49</f>
        <v>5</v>
      </c>
      <c r="AD27" s="22"/>
      <c r="AE27" s="28"/>
      <c r="AF27" s="24"/>
      <c r="AG27" s="32">
        <f>'2. KPI - Ventas'!AG49</f>
        <v>0</v>
      </c>
      <c r="AH27" s="32">
        <f>'2. KPI - Ventas'!AH49</f>
        <v>0</v>
      </c>
      <c r="AI27" s="32">
        <f>'2. KPI - Ventas'!AI49</f>
        <v>0</v>
      </c>
      <c r="AJ27" s="32">
        <f>'2. KPI - Ventas'!AJ49</f>
        <v>6</v>
      </c>
      <c r="AK27" s="32">
        <f>'2. KPI - Ventas'!AK49</f>
        <v>0</v>
      </c>
      <c r="AL27" s="32">
        <f>'2. KPI - Ventas'!AL49</f>
        <v>0</v>
      </c>
      <c r="AM27" s="32">
        <f>'2. KPI - Ventas'!AM49</f>
        <v>0</v>
      </c>
      <c r="AN27" s="32">
        <f>'2. KPI - Ventas'!AN49</f>
        <v>6</v>
      </c>
      <c r="AO27" s="32">
        <f>'2. KPI - Ventas'!AO49</f>
        <v>0</v>
      </c>
      <c r="AP27" s="32">
        <f>'2. KPI - Ventas'!AP49</f>
        <v>0</v>
      </c>
      <c r="AQ27" s="32">
        <f>'2. KPI - Ventas'!AQ49</f>
        <v>0</v>
      </c>
      <c r="AR27" s="32">
        <f>'2. KPI - Ventas'!AR49</f>
        <v>6</v>
      </c>
      <c r="AS27" s="22"/>
      <c r="AT27" s="28"/>
    </row>
    <row r="28" spans="1:46" ht="13.5" customHeight="1" x14ac:dyDescent="0.25">
      <c r="A28" s="20"/>
      <c r="B28" s="31" t="s">
        <v>22</v>
      </c>
      <c r="C28" s="32"/>
      <c r="D28" s="32"/>
      <c r="E28" s="32"/>
      <c r="F28" s="32"/>
      <c r="G28" s="32"/>
      <c r="H28" s="32"/>
      <c r="I28" s="32"/>
      <c r="J28" s="32"/>
      <c r="K28" s="32"/>
      <c r="L28" s="32"/>
      <c r="M28" s="32"/>
      <c r="N28" s="32"/>
      <c r="O28" s="22"/>
      <c r="P28" s="28"/>
      <c r="Q28" s="24"/>
      <c r="R28" s="32"/>
      <c r="S28" s="32"/>
      <c r="T28" s="32"/>
      <c r="U28" s="32"/>
      <c r="V28" s="32"/>
      <c r="W28" s="32"/>
      <c r="X28" s="32"/>
      <c r="Y28" s="32"/>
      <c r="Z28" s="32">
        <v>1</v>
      </c>
      <c r="AA28" s="32">
        <v>1</v>
      </c>
      <c r="AB28" s="32">
        <v>1</v>
      </c>
      <c r="AC28" s="32">
        <v>1</v>
      </c>
      <c r="AD28" s="22"/>
      <c r="AE28" s="28"/>
      <c r="AF28" s="24"/>
      <c r="AG28" s="32"/>
      <c r="AH28" s="32"/>
      <c r="AI28" s="32"/>
      <c r="AJ28" s="32"/>
      <c r="AK28" s="32"/>
      <c r="AL28" s="32"/>
      <c r="AM28" s="32"/>
      <c r="AN28" s="32"/>
      <c r="AO28" s="32"/>
      <c r="AP28" s="32"/>
      <c r="AQ28" s="32"/>
      <c r="AR28" s="32"/>
      <c r="AS28" s="22"/>
      <c r="AT28" s="28"/>
    </row>
    <row r="29" spans="1:46" ht="13.7" customHeight="1" x14ac:dyDescent="0.25">
      <c r="A29" s="20"/>
      <c r="B29" s="33" t="s">
        <v>23</v>
      </c>
      <c r="C29" s="34"/>
      <c r="D29" s="34"/>
      <c r="E29" s="34"/>
      <c r="F29" s="34"/>
      <c r="G29" s="34"/>
      <c r="H29" s="34"/>
      <c r="I29" s="34"/>
      <c r="J29" s="34"/>
      <c r="K29" s="34"/>
      <c r="L29" s="34"/>
      <c r="M29" s="34"/>
      <c r="N29" s="34"/>
      <c r="O29" s="22"/>
      <c r="P29" s="28"/>
      <c r="Q29" s="24"/>
      <c r="R29" s="34"/>
      <c r="S29" s="34"/>
      <c r="T29" s="34"/>
      <c r="U29" s="34"/>
      <c r="V29" s="34"/>
      <c r="W29" s="34"/>
      <c r="X29" s="34"/>
      <c r="Y29" s="34"/>
      <c r="Z29" s="34"/>
      <c r="AA29" s="34"/>
      <c r="AB29" s="34"/>
      <c r="AC29" s="34"/>
      <c r="AD29" s="22"/>
      <c r="AE29" s="28"/>
      <c r="AF29" s="24"/>
      <c r="AG29" s="34"/>
      <c r="AH29" s="34"/>
      <c r="AI29" s="34"/>
      <c r="AJ29" s="34"/>
      <c r="AK29" s="34"/>
      <c r="AL29" s="34"/>
      <c r="AM29" s="34"/>
      <c r="AN29" s="34"/>
      <c r="AO29" s="34"/>
      <c r="AP29" s="34"/>
      <c r="AQ29" s="34"/>
      <c r="AR29" s="34"/>
      <c r="AS29" s="22"/>
      <c r="AT29" s="28"/>
    </row>
    <row r="30" spans="1:46" ht="13.5" customHeight="1" x14ac:dyDescent="0.25">
      <c r="A30" s="20"/>
      <c r="B30" s="31" t="s">
        <v>24</v>
      </c>
      <c r="C30" s="32"/>
      <c r="D30" s="32"/>
      <c r="E30" s="32"/>
      <c r="F30" s="32"/>
      <c r="G30" s="32"/>
      <c r="H30" s="32"/>
      <c r="I30" s="32"/>
      <c r="J30" s="32"/>
      <c r="K30" s="32">
        <f>K27+J27+I27+H27+G27+F27+E27+D27+C27-K28</f>
        <v>0</v>
      </c>
      <c r="L30" s="32">
        <f>L27+K27+J27+I27+H27+G27+F27+E27+D27+C27-L28</f>
        <v>0</v>
      </c>
      <c r="M30" s="32">
        <f>M27+L27+K27+J27+I27+H27+G27+F27+E27+D27+C27-M28</f>
        <v>0</v>
      </c>
      <c r="N30" s="32">
        <f>N27+M27+L27+K27+J27+I27+H27+G27+F27+E27+D27+C27-N28</f>
        <v>4</v>
      </c>
      <c r="O30" s="22"/>
      <c r="P30" s="35">
        <f>N30</f>
        <v>4</v>
      </c>
      <c r="Q30" s="24"/>
      <c r="R30" s="32">
        <f>R27+N30-R28</f>
        <v>4</v>
      </c>
      <c r="S30" s="32">
        <f t="shared" ref="S30:AC30" si="6">S27+R30-S28</f>
        <v>4</v>
      </c>
      <c r="T30" s="32">
        <f t="shared" si="6"/>
        <v>4</v>
      </c>
      <c r="U30" s="32">
        <f t="shared" si="6"/>
        <v>9</v>
      </c>
      <c r="V30" s="32">
        <f t="shared" si="6"/>
        <v>9</v>
      </c>
      <c r="W30" s="32">
        <f t="shared" si="6"/>
        <v>9</v>
      </c>
      <c r="X30" s="32">
        <f t="shared" si="6"/>
        <v>9</v>
      </c>
      <c r="Y30" s="32">
        <f t="shared" si="6"/>
        <v>14</v>
      </c>
      <c r="Z30" s="32">
        <f t="shared" si="6"/>
        <v>13</v>
      </c>
      <c r="AA30" s="32">
        <f t="shared" si="6"/>
        <v>12</v>
      </c>
      <c r="AB30" s="32">
        <f t="shared" si="6"/>
        <v>11</v>
      </c>
      <c r="AC30" s="32">
        <f t="shared" si="6"/>
        <v>15</v>
      </c>
      <c r="AD30" s="22"/>
      <c r="AE30" s="35">
        <f>AC30</f>
        <v>15</v>
      </c>
      <c r="AF30" s="24"/>
      <c r="AG30" s="32">
        <f>AG27+AC30-AG28</f>
        <v>15</v>
      </c>
      <c r="AH30" s="32">
        <f t="shared" ref="AH30:AR30" si="7">AH27+AG30-AH28</f>
        <v>15</v>
      </c>
      <c r="AI30" s="32">
        <f t="shared" si="7"/>
        <v>15</v>
      </c>
      <c r="AJ30" s="32">
        <f t="shared" si="7"/>
        <v>21</v>
      </c>
      <c r="AK30" s="32">
        <f t="shared" si="7"/>
        <v>21</v>
      </c>
      <c r="AL30" s="32">
        <f t="shared" si="7"/>
        <v>21</v>
      </c>
      <c r="AM30" s="32">
        <f t="shared" si="7"/>
        <v>21</v>
      </c>
      <c r="AN30" s="32">
        <f t="shared" si="7"/>
        <v>27</v>
      </c>
      <c r="AO30" s="32">
        <f t="shared" si="7"/>
        <v>27</v>
      </c>
      <c r="AP30" s="32">
        <f t="shared" si="7"/>
        <v>27</v>
      </c>
      <c r="AQ30" s="32">
        <f t="shared" si="7"/>
        <v>27</v>
      </c>
      <c r="AR30" s="32">
        <f t="shared" si="7"/>
        <v>33</v>
      </c>
      <c r="AS30" s="22"/>
      <c r="AT30" s="35">
        <f>AR30</f>
        <v>33</v>
      </c>
    </row>
    <row r="31" spans="1:46" ht="13.5" customHeight="1" x14ac:dyDescent="0.25">
      <c r="A31" s="20"/>
      <c r="B31" s="38"/>
      <c r="C31" s="32"/>
      <c r="D31" s="32"/>
      <c r="E31" s="32"/>
      <c r="F31" s="32"/>
      <c r="G31" s="32"/>
      <c r="H31" s="32"/>
      <c r="I31" s="32"/>
      <c r="J31" s="32"/>
      <c r="K31" s="32"/>
      <c r="L31" s="32"/>
      <c r="M31" s="32"/>
      <c r="N31" s="32"/>
      <c r="O31" s="22"/>
      <c r="P31" s="28"/>
      <c r="Q31" s="24"/>
      <c r="R31" s="32"/>
      <c r="S31" s="32"/>
      <c r="T31" s="32"/>
      <c r="U31" s="32"/>
      <c r="V31" s="32"/>
      <c r="W31" s="32"/>
      <c r="X31" s="32"/>
      <c r="Y31" s="32"/>
      <c r="Z31" s="32"/>
      <c r="AA31" s="32"/>
      <c r="AB31" s="32"/>
      <c r="AC31" s="32"/>
      <c r="AD31" s="22"/>
      <c r="AE31" s="28"/>
      <c r="AF31" s="24"/>
      <c r="AG31" s="32"/>
      <c r="AH31" s="32"/>
      <c r="AI31" s="32"/>
      <c r="AJ31" s="32"/>
      <c r="AK31" s="32"/>
      <c r="AL31" s="32"/>
      <c r="AM31" s="32"/>
      <c r="AN31" s="32"/>
      <c r="AO31" s="32"/>
      <c r="AP31" s="32"/>
      <c r="AQ31" s="32"/>
      <c r="AR31" s="32"/>
      <c r="AS31" s="22"/>
      <c r="AT31" s="28"/>
    </row>
    <row r="32" spans="1:46" ht="13.5" customHeight="1" x14ac:dyDescent="0.25">
      <c r="A32" s="20"/>
      <c r="B32" s="29" t="s">
        <v>28</v>
      </c>
      <c r="C32" s="36"/>
      <c r="D32" s="36"/>
      <c r="E32" s="36"/>
      <c r="F32" s="36"/>
      <c r="G32" s="36"/>
      <c r="H32" s="36"/>
      <c r="I32" s="36"/>
      <c r="J32" s="36"/>
      <c r="K32" s="36"/>
      <c r="L32" s="36"/>
      <c r="M32" s="36"/>
      <c r="N32" s="36"/>
      <c r="O32" s="22"/>
      <c r="P32" s="28"/>
      <c r="Q32" s="24"/>
      <c r="R32" s="37"/>
      <c r="S32" s="37"/>
      <c r="T32" s="37"/>
      <c r="U32" s="37"/>
      <c r="V32" s="37"/>
      <c r="W32" s="37"/>
      <c r="X32" s="37"/>
      <c r="Y32" s="37"/>
      <c r="Z32" s="37"/>
      <c r="AA32" s="37"/>
      <c r="AB32" s="37"/>
      <c r="AC32" s="37"/>
      <c r="AD32" s="22"/>
      <c r="AE32" s="28"/>
      <c r="AF32" s="24"/>
      <c r="AG32" s="37"/>
      <c r="AH32" s="37"/>
      <c r="AI32" s="37"/>
      <c r="AJ32" s="37"/>
      <c r="AK32" s="37"/>
      <c r="AL32" s="37"/>
      <c r="AM32" s="37"/>
      <c r="AN32" s="37"/>
      <c r="AO32" s="37"/>
      <c r="AP32" s="37"/>
      <c r="AQ32" s="37"/>
      <c r="AR32" s="37"/>
      <c r="AS32" s="22"/>
      <c r="AT32" s="28"/>
    </row>
    <row r="33" spans="1:46" ht="13.5" customHeight="1" x14ac:dyDescent="0.25">
      <c r="A33" s="20"/>
      <c r="B33" s="31" t="s">
        <v>21</v>
      </c>
      <c r="C33" s="32"/>
      <c r="D33" s="32"/>
      <c r="E33" s="32"/>
      <c r="F33" s="32"/>
      <c r="G33" s="32"/>
      <c r="H33" s="32"/>
      <c r="I33" s="32"/>
      <c r="J33" s="32"/>
      <c r="K33" s="32">
        <f>'2. KPI - Ventas'!K51</f>
        <v>0</v>
      </c>
      <c r="L33" s="32">
        <f>'2. KPI - Ventas'!L51</f>
        <v>0</v>
      </c>
      <c r="M33" s="32">
        <f>'2. KPI - Ventas'!M51</f>
        <v>0</v>
      </c>
      <c r="N33" s="32">
        <f>'2. KPI - Ventas'!N51</f>
        <v>0</v>
      </c>
      <c r="O33" s="22"/>
      <c r="P33" s="28"/>
      <c r="Q33" s="24"/>
      <c r="R33" s="32">
        <f>'2. KPI - Ventas'!R51</f>
        <v>0</v>
      </c>
      <c r="S33" s="32">
        <f>'2. KPI - Ventas'!S51</f>
        <v>0</v>
      </c>
      <c r="T33" s="32">
        <f>'2. KPI - Ventas'!T51</f>
        <v>0</v>
      </c>
      <c r="U33" s="32">
        <f>'2. KPI - Ventas'!U51</f>
        <v>0</v>
      </c>
      <c r="V33" s="32">
        <f>'2. KPI - Ventas'!V51</f>
        <v>0</v>
      </c>
      <c r="W33" s="32">
        <f>'2. KPI - Ventas'!W51</f>
        <v>0</v>
      </c>
      <c r="X33" s="32">
        <f>'2. KPI - Ventas'!X51</f>
        <v>0</v>
      </c>
      <c r="Y33" s="32">
        <f>'2. KPI - Ventas'!Y51</f>
        <v>0</v>
      </c>
      <c r="Z33" s="32">
        <f>'2. KPI - Ventas'!Z51</f>
        <v>0</v>
      </c>
      <c r="AA33" s="32">
        <f>'2. KPI - Ventas'!AA51</f>
        <v>0</v>
      </c>
      <c r="AB33" s="32">
        <f>'2. KPI - Ventas'!AB51</f>
        <v>0</v>
      </c>
      <c r="AC33" s="32">
        <f>'2. KPI - Ventas'!AC51</f>
        <v>0</v>
      </c>
      <c r="AD33" s="22"/>
      <c r="AE33" s="28"/>
      <c r="AF33" s="24"/>
      <c r="AG33" s="32">
        <f>'2. KPI - Ventas'!AG51</f>
        <v>0</v>
      </c>
      <c r="AH33" s="32">
        <f>'2. KPI - Ventas'!AH51</f>
        <v>0</v>
      </c>
      <c r="AI33" s="32">
        <f>'2. KPI - Ventas'!AI51</f>
        <v>0</v>
      </c>
      <c r="AJ33" s="32">
        <f>'2. KPI - Ventas'!AJ51</f>
        <v>0</v>
      </c>
      <c r="AK33" s="32">
        <f>'2. KPI - Ventas'!AK51</f>
        <v>0</v>
      </c>
      <c r="AL33" s="32">
        <f>'2. KPI - Ventas'!AL51</f>
        <v>0</v>
      </c>
      <c r="AM33" s="32">
        <f>'2. KPI - Ventas'!AM51</f>
        <v>0</v>
      </c>
      <c r="AN33" s="32">
        <f>'2. KPI - Ventas'!AN51</f>
        <v>0</v>
      </c>
      <c r="AO33" s="32">
        <f>'2. KPI - Ventas'!AO51</f>
        <v>0</v>
      </c>
      <c r="AP33" s="32">
        <f>'2. KPI - Ventas'!AP51</f>
        <v>0</v>
      </c>
      <c r="AQ33" s="32">
        <f>'2. KPI - Ventas'!AQ51</f>
        <v>0</v>
      </c>
      <c r="AR33" s="32">
        <f>'2. KPI - Ventas'!AR51</f>
        <v>0</v>
      </c>
      <c r="AS33" s="22"/>
      <c r="AT33" s="28"/>
    </row>
    <row r="34" spans="1:46" ht="13.5" customHeight="1" x14ac:dyDescent="0.25">
      <c r="A34" s="20"/>
      <c r="B34" s="31" t="s">
        <v>22</v>
      </c>
      <c r="C34" s="32"/>
      <c r="D34" s="32"/>
      <c r="E34" s="32"/>
      <c r="F34" s="32"/>
      <c r="G34" s="32"/>
      <c r="H34" s="32"/>
      <c r="I34" s="32"/>
      <c r="J34" s="32"/>
      <c r="K34" s="32"/>
      <c r="L34" s="32"/>
      <c r="M34" s="32"/>
      <c r="N34" s="32"/>
      <c r="O34" s="22"/>
      <c r="P34" s="28"/>
      <c r="Q34" s="24"/>
      <c r="R34" s="32"/>
      <c r="S34" s="32"/>
      <c r="T34" s="32"/>
      <c r="U34" s="32"/>
      <c r="V34" s="32"/>
      <c r="W34" s="32"/>
      <c r="X34" s="32"/>
      <c r="Y34" s="32"/>
      <c r="Z34" s="32"/>
      <c r="AA34" s="32"/>
      <c r="AB34" s="32"/>
      <c r="AC34" s="32"/>
      <c r="AD34" s="22"/>
      <c r="AE34" s="28"/>
      <c r="AF34" s="24"/>
      <c r="AG34" s="32"/>
      <c r="AH34" s="32"/>
      <c r="AI34" s="32"/>
      <c r="AJ34" s="32"/>
      <c r="AK34" s="32"/>
      <c r="AL34" s="32"/>
      <c r="AM34" s="32"/>
      <c r="AN34" s="32"/>
      <c r="AO34" s="32"/>
      <c r="AP34" s="32"/>
      <c r="AQ34" s="32"/>
      <c r="AR34" s="32"/>
      <c r="AS34" s="22"/>
      <c r="AT34" s="28"/>
    </row>
    <row r="35" spans="1:46" ht="13.7" customHeight="1" x14ac:dyDescent="0.25">
      <c r="A35" s="20"/>
      <c r="B35" s="33" t="s">
        <v>23</v>
      </c>
      <c r="C35" s="34"/>
      <c r="D35" s="34"/>
      <c r="E35" s="34"/>
      <c r="F35" s="34"/>
      <c r="G35" s="34"/>
      <c r="H35" s="34"/>
      <c r="I35" s="34"/>
      <c r="J35" s="34"/>
      <c r="K35" s="34"/>
      <c r="L35" s="34"/>
      <c r="M35" s="34"/>
      <c r="N35" s="34"/>
      <c r="O35" s="22"/>
      <c r="P35" s="28"/>
      <c r="Q35" s="24"/>
      <c r="R35" s="34"/>
      <c r="S35" s="34"/>
      <c r="T35" s="34"/>
      <c r="U35" s="34"/>
      <c r="V35" s="34"/>
      <c r="W35" s="34"/>
      <c r="X35" s="34"/>
      <c r="Y35" s="34"/>
      <c r="Z35" s="34"/>
      <c r="AA35" s="34"/>
      <c r="AB35" s="34"/>
      <c r="AC35" s="34"/>
      <c r="AD35" s="22"/>
      <c r="AE35" s="28"/>
      <c r="AF35" s="24"/>
      <c r="AG35" s="34"/>
      <c r="AH35" s="34"/>
      <c r="AI35" s="34"/>
      <c r="AJ35" s="34"/>
      <c r="AK35" s="34"/>
      <c r="AL35" s="34"/>
      <c r="AM35" s="34"/>
      <c r="AN35" s="34"/>
      <c r="AO35" s="34"/>
      <c r="AP35" s="34"/>
      <c r="AQ35" s="34"/>
      <c r="AR35" s="34"/>
      <c r="AS35" s="22"/>
      <c r="AT35" s="28"/>
    </row>
    <row r="36" spans="1:46" ht="13.5" customHeight="1" x14ac:dyDescent="0.25">
      <c r="A36" s="20"/>
      <c r="B36" s="31" t="s">
        <v>24</v>
      </c>
      <c r="C36" s="32"/>
      <c r="D36" s="32"/>
      <c r="E36" s="32"/>
      <c r="F36" s="32"/>
      <c r="G36" s="32"/>
      <c r="H36" s="32"/>
      <c r="I36" s="32"/>
      <c r="J36" s="32"/>
      <c r="K36" s="32">
        <f>K33+J33+I33+H33+G33+F33+E33+D33+C33-K34</f>
        <v>0</v>
      </c>
      <c r="L36" s="32">
        <f>L33+K33+J33+I33+H33+G33+F33+E33+D33+C33-L34</f>
        <v>0</v>
      </c>
      <c r="M36" s="32">
        <f>M33+L33+K33+J33+I33+H33+G33+F33+E33+D33+C33-M34</f>
        <v>0</v>
      </c>
      <c r="N36" s="32">
        <f>N33+M33+L33+K33+J33+I33+H33+G33+F33+E33+D33+C33-N34</f>
        <v>0</v>
      </c>
      <c r="O36" s="22"/>
      <c r="P36" s="35">
        <f>N36</f>
        <v>0</v>
      </c>
      <c r="Q36" s="24"/>
      <c r="R36" s="32">
        <f>R33+N36-R34</f>
        <v>0</v>
      </c>
      <c r="S36" s="32">
        <f t="shared" ref="S36:AC36" si="8">S33+R36-S34</f>
        <v>0</v>
      </c>
      <c r="T36" s="32">
        <f t="shared" si="8"/>
        <v>0</v>
      </c>
      <c r="U36" s="32">
        <f t="shared" si="8"/>
        <v>0</v>
      </c>
      <c r="V36" s="32">
        <f t="shared" si="8"/>
        <v>0</v>
      </c>
      <c r="W36" s="32">
        <f t="shared" si="8"/>
        <v>0</v>
      </c>
      <c r="X36" s="32">
        <f t="shared" si="8"/>
        <v>0</v>
      </c>
      <c r="Y36" s="32">
        <f t="shared" si="8"/>
        <v>0</v>
      </c>
      <c r="Z36" s="32">
        <f t="shared" si="8"/>
        <v>0</v>
      </c>
      <c r="AA36" s="32">
        <f t="shared" si="8"/>
        <v>0</v>
      </c>
      <c r="AB36" s="32">
        <f t="shared" si="8"/>
        <v>0</v>
      </c>
      <c r="AC36" s="32">
        <f t="shared" si="8"/>
        <v>0</v>
      </c>
      <c r="AD36" s="22"/>
      <c r="AE36" s="35">
        <f>AC36</f>
        <v>0</v>
      </c>
      <c r="AF36" s="24"/>
      <c r="AG36" s="32">
        <f>AG33+AC36-AG34</f>
        <v>0</v>
      </c>
      <c r="AH36" s="32">
        <f t="shared" ref="AH36:AR36" si="9">AH33+AG36-AH34</f>
        <v>0</v>
      </c>
      <c r="AI36" s="32">
        <f t="shared" si="9"/>
        <v>0</v>
      </c>
      <c r="AJ36" s="32">
        <f t="shared" si="9"/>
        <v>0</v>
      </c>
      <c r="AK36" s="32">
        <f t="shared" si="9"/>
        <v>0</v>
      </c>
      <c r="AL36" s="32">
        <f t="shared" si="9"/>
        <v>0</v>
      </c>
      <c r="AM36" s="32">
        <f t="shared" si="9"/>
        <v>0</v>
      </c>
      <c r="AN36" s="32">
        <f t="shared" si="9"/>
        <v>0</v>
      </c>
      <c r="AO36" s="32">
        <f t="shared" si="9"/>
        <v>0</v>
      </c>
      <c r="AP36" s="32">
        <f t="shared" si="9"/>
        <v>0</v>
      </c>
      <c r="AQ36" s="32">
        <f t="shared" si="9"/>
        <v>0</v>
      </c>
      <c r="AR36" s="32">
        <f t="shared" si="9"/>
        <v>0</v>
      </c>
      <c r="AS36" s="22"/>
      <c r="AT36" s="35">
        <f>AR36</f>
        <v>0</v>
      </c>
    </row>
    <row r="37" spans="1:46" ht="13.5" customHeight="1" x14ac:dyDescent="0.25">
      <c r="A37" s="20"/>
      <c r="B37" s="38"/>
      <c r="C37" s="32"/>
      <c r="D37" s="32"/>
      <c r="E37" s="32"/>
      <c r="F37" s="32"/>
      <c r="G37" s="32"/>
      <c r="H37" s="32"/>
      <c r="I37" s="32"/>
      <c r="J37" s="32"/>
      <c r="K37" s="32"/>
      <c r="L37" s="32"/>
      <c r="M37" s="32"/>
      <c r="N37" s="32"/>
      <c r="O37" s="22"/>
      <c r="P37" s="28"/>
      <c r="Q37" s="24"/>
      <c r="R37" s="32"/>
      <c r="S37" s="32"/>
      <c r="T37" s="32"/>
      <c r="U37" s="32"/>
      <c r="V37" s="32"/>
      <c r="W37" s="32"/>
      <c r="X37" s="32"/>
      <c r="Y37" s="32"/>
      <c r="Z37" s="32"/>
      <c r="AA37" s="32"/>
      <c r="AB37" s="32"/>
      <c r="AC37" s="32"/>
      <c r="AD37" s="22"/>
      <c r="AE37" s="28"/>
      <c r="AF37" s="24"/>
      <c r="AG37" s="32"/>
      <c r="AH37" s="32"/>
      <c r="AI37" s="32"/>
      <c r="AJ37" s="32"/>
      <c r="AK37" s="32"/>
      <c r="AL37" s="32"/>
      <c r="AM37" s="32"/>
      <c r="AN37" s="32"/>
      <c r="AO37" s="32"/>
      <c r="AP37" s="32"/>
      <c r="AQ37" s="32"/>
      <c r="AR37" s="32"/>
      <c r="AS37" s="22"/>
      <c r="AT37" s="28"/>
    </row>
    <row r="38" spans="1:46" ht="13.5" customHeight="1" x14ac:dyDescent="0.25">
      <c r="A38" s="20"/>
      <c r="B38" s="29" t="s">
        <v>29</v>
      </c>
      <c r="C38" s="36"/>
      <c r="D38" s="36"/>
      <c r="E38" s="36"/>
      <c r="F38" s="36"/>
      <c r="G38" s="36"/>
      <c r="H38" s="36"/>
      <c r="I38" s="36"/>
      <c r="J38" s="36"/>
      <c r="K38" s="36"/>
      <c r="L38" s="36"/>
      <c r="M38" s="36"/>
      <c r="N38" s="36"/>
      <c r="O38" s="22"/>
      <c r="P38" s="28"/>
      <c r="Q38" s="24"/>
      <c r="R38" s="37"/>
      <c r="S38" s="37"/>
      <c r="T38" s="37"/>
      <c r="U38" s="37"/>
      <c r="V38" s="37"/>
      <c r="W38" s="37"/>
      <c r="X38" s="37"/>
      <c r="Y38" s="37"/>
      <c r="Z38" s="37"/>
      <c r="AA38" s="37"/>
      <c r="AB38" s="37"/>
      <c r="AC38" s="37"/>
      <c r="AD38" s="22"/>
      <c r="AE38" s="28"/>
      <c r="AF38" s="24"/>
      <c r="AG38" s="37"/>
      <c r="AH38" s="37"/>
      <c r="AI38" s="37"/>
      <c r="AJ38" s="37"/>
      <c r="AK38" s="37"/>
      <c r="AL38" s="37"/>
      <c r="AM38" s="37"/>
      <c r="AN38" s="37"/>
      <c r="AO38" s="37"/>
      <c r="AP38" s="37"/>
      <c r="AQ38" s="37"/>
      <c r="AR38" s="37"/>
      <c r="AS38" s="22"/>
      <c r="AT38" s="28"/>
    </row>
    <row r="39" spans="1:46" ht="13.5" customHeight="1" x14ac:dyDescent="0.25">
      <c r="A39" s="20"/>
      <c r="B39" s="31" t="s">
        <v>21</v>
      </c>
      <c r="C39" s="32"/>
      <c r="D39" s="32"/>
      <c r="E39" s="32"/>
      <c r="F39" s="32"/>
      <c r="G39" s="32"/>
      <c r="H39" s="32"/>
      <c r="I39" s="32"/>
      <c r="J39" s="32"/>
      <c r="K39" s="32">
        <f>'2. KPI - Ventas'!K52</f>
        <v>8</v>
      </c>
      <c r="L39" s="32">
        <f>'2. KPI - Ventas'!L52</f>
        <v>8</v>
      </c>
      <c r="M39" s="32">
        <f>'2. KPI - Ventas'!M52</f>
        <v>8</v>
      </c>
      <c r="N39" s="32">
        <f>'2. KPI - Ventas'!N52</f>
        <v>8</v>
      </c>
      <c r="O39" s="22"/>
      <c r="P39" s="28"/>
      <c r="Q39" s="24"/>
      <c r="R39" s="32">
        <f>'2. KPI - Ventas'!R52</f>
        <v>20</v>
      </c>
      <c r="S39" s="32">
        <f>'2. KPI - Ventas'!S52</f>
        <v>20</v>
      </c>
      <c r="T39" s="32">
        <f>'2. KPI - Ventas'!T52</f>
        <v>20</v>
      </c>
      <c r="U39" s="32">
        <f>'2. KPI - Ventas'!U52</f>
        <v>20</v>
      </c>
      <c r="V39" s="32">
        <f>'2. KPI - Ventas'!V52</f>
        <v>20</v>
      </c>
      <c r="W39" s="32">
        <f>'2. KPI - Ventas'!W52</f>
        <v>20</v>
      </c>
      <c r="X39" s="32">
        <f>'2. KPI - Ventas'!X52</f>
        <v>20</v>
      </c>
      <c r="Y39" s="32">
        <f>'2. KPI - Ventas'!Y52</f>
        <v>20</v>
      </c>
      <c r="Z39" s="32">
        <f>'2. KPI - Ventas'!Z52</f>
        <v>20</v>
      </c>
      <c r="AA39" s="32">
        <f>'2. KPI - Ventas'!AA52</f>
        <v>20</v>
      </c>
      <c r="AB39" s="32">
        <f>'2. KPI - Ventas'!AB52</f>
        <v>20</v>
      </c>
      <c r="AC39" s="32">
        <f>'2. KPI - Ventas'!AC52</f>
        <v>20</v>
      </c>
      <c r="AD39" s="22"/>
      <c r="AE39" s="28"/>
      <c r="AF39" s="24"/>
      <c r="AG39" s="32">
        <f>'2. KPI - Ventas'!AG52</f>
        <v>36</v>
      </c>
      <c r="AH39" s="32">
        <f>'2. KPI - Ventas'!AH52</f>
        <v>36</v>
      </c>
      <c r="AI39" s="32">
        <f>'2. KPI - Ventas'!AI52</f>
        <v>36</v>
      </c>
      <c r="AJ39" s="32">
        <f>'2. KPI - Ventas'!AJ52</f>
        <v>36</v>
      </c>
      <c r="AK39" s="32">
        <f>'2. KPI - Ventas'!AK52</f>
        <v>36</v>
      </c>
      <c r="AL39" s="32">
        <f>'2. KPI - Ventas'!AL52</f>
        <v>36</v>
      </c>
      <c r="AM39" s="32">
        <f>'2. KPI - Ventas'!AM52</f>
        <v>36</v>
      </c>
      <c r="AN39" s="32">
        <f>'2. KPI - Ventas'!AN52</f>
        <v>36</v>
      </c>
      <c r="AO39" s="32">
        <f>'2. KPI - Ventas'!AO52</f>
        <v>36</v>
      </c>
      <c r="AP39" s="32">
        <f>'2. KPI - Ventas'!AP52</f>
        <v>36</v>
      </c>
      <c r="AQ39" s="32">
        <f>'2. KPI - Ventas'!AQ52</f>
        <v>36</v>
      </c>
      <c r="AR39" s="32">
        <f>'2. KPI - Ventas'!AR52</f>
        <v>36</v>
      </c>
      <c r="AS39" s="22"/>
      <c r="AT39" s="28"/>
    </row>
    <row r="40" spans="1:46" ht="13.5" customHeight="1" x14ac:dyDescent="0.25">
      <c r="A40" s="20"/>
      <c r="B40" s="31" t="s">
        <v>22</v>
      </c>
      <c r="C40" s="32"/>
      <c r="D40" s="32"/>
      <c r="E40" s="32"/>
      <c r="F40" s="32"/>
      <c r="G40" s="32"/>
      <c r="H40" s="32"/>
      <c r="I40" s="32"/>
      <c r="J40" s="32"/>
      <c r="K40" s="32"/>
      <c r="L40" s="32"/>
      <c r="M40" s="32"/>
      <c r="N40" s="32"/>
      <c r="O40" s="22"/>
      <c r="P40" s="28"/>
      <c r="Q40" s="24"/>
      <c r="R40" s="32"/>
      <c r="S40" s="32"/>
      <c r="T40" s="32"/>
      <c r="U40" s="32"/>
      <c r="V40" s="32"/>
      <c r="W40" s="32"/>
      <c r="X40" s="32"/>
      <c r="Y40" s="32"/>
      <c r="Z40" s="32">
        <v>1</v>
      </c>
      <c r="AA40" s="32">
        <v>1</v>
      </c>
      <c r="AB40" s="32">
        <v>1</v>
      </c>
      <c r="AC40" s="32">
        <v>1</v>
      </c>
      <c r="AD40" s="22"/>
      <c r="AE40" s="28"/>
      <c r="AF40" s="24"/>
      <c r="AG40" s="32"/>
      <c r="AH40" s="32"/>
      <c r="AI40" s="32"/>
      <c r="AJ40" s="32"/>
      <c r="AK40" s="32"/>
      <c r="AL40" s="32"/>
      <c r="AM40" s="32"/>
      <c r="AN40" s="32"/>
      <c r="AO40" s="32"/>
      <c r="AP40" s="32"/>
      <c r="AQ40" s="32"/>
      <c r="AR40" s="32"/>
      <c r="AS40" s="22"/>
      <c r="AT40" s="28"/>
    </row>
    <row r="41" spans="1:46" ht="13.7" customHeight="1" x14ac:dyDescent="0.25">
      <c r="A41" s="20"/>
      <c r="B41" s="33" t="s">
        <v>23</v>
      </c>
      <c r="C41" s="34"/>
      <c r="D41" s="34"/>
      <c r="E41" s="34"/>
      <c r="F41" s="34"/>
      <c r="G41" s="34"/>
      <c r="H41" s="34"/>
      <c r="I41" s="34"/>
      <c r="J41" s="34"/>
      <c r="K41" s="34"/>
      <c r="L41" s="34"/>
      <c r="M41" s="34"/>
      <c r="N41" s="34"/>
      <c r="O41" s="22"/>
      <c r="P41" s="28"/>
      <c r="Q41" s="24"/>
      <c r="R41" s="34"/>
      <c r="S41" s="34"/>
      <c r="T41" s="34"/>
      <c r="U41" s="34"/>
      <c r="V41" s="34"/>
      <c r="W41" s="34"/>
      <c r="X41" s="34"/>
      <c r="Y41" s="34"/>
      <c r="Z41" s="34"/>
      <c r="AA41" s="34"/>
      <c r="AB41" s="34"/>
      <c r="AC41" s="34"/>
      <c r="AD41" s="22"/>
      <c r="AE41" s="28"/>
      <c r="AF41" s="24"/>
      <c r="AG41" s="34"/>
      <c r="AH41" s="34"/>
      <c r="AI41" s="34"/>
      <c r="AJ41" s="34"/>
      <c r="AK41" s="34"/>
      <c r="AL41" s="34"/>
      <c r="AM41" s="34"/>
      <c r="AN41" s="34"/>
      <c r="AO41" s="34"/>
      <c r="AP41" s="34"/>
      <c r="AQ41" s="34"/>
      <c r="AR41" s="34"/>
      <c r="AS41" s="22"/>
      <c r="AT41" s="28"/>
    </row>
    <row r="42" spans="1:46" ht="13.5" customHeight="1" x14ac:dyDescent="0.25">
      <c r="A42" s="20"/>
      <c r="B42" s="31" t="s">
        <v>24</v>
      </c>
      <c r="C42" s="32"/>
      <c r="D42" s="32"/>
      <c r="E42" s="32"/>
      <c r="F42" s="32"/>
      <c r="G42" s="32"/>
      <c r="H42" s="32"/>
      <c r="I42" s="32"/>
      <c r="J42" s="32"/>
      <c r="K42" s="32">
        <f>K39+J39+I39+H39+G39+F39+E39+D39+C39-K40</f>
        <v>8</v>
      </c>
      <c r="L42" s="32">
        <f>L39+K39+J39+I39+H39+G39+F39+E39+D39+C39-L40</f>
        <v>16</v>
      </c>
      <c r="M42" s="32">
        <f>M39+L39+K39+J39+I39+H39+G39+F39+E39+D39+C39-M40</f>
        <v>24</v>
      </c>
      <c r="N42" s="32">
        <f>N39+M39+L39+K39+J39+I39+H39+G39+F39+E39+D39+C39-N40</f>
        <v>32</v>
      </c>
      <c r="O42" s="22"/>
      <c r="P42" s="35">
        <f>N42</f>
        <v>32</v>
      </c>
      <c r="Q42" s="24"/>
      <c r="R42" s="32">
        <f>R39+N42-R40</f>
        <v>52</v>
      </c>
      <c r="S42" s="32">
        <f t="shared" ref="S42:AC42" si="10">S39+R42-S40</f>
        <v>72</v>
      </c>
      <c r="T42" s="32">
        <f t="shared" si="10"/>
        <v>92</v>
      </c>
      <c r="U42" s="32">
        <f t="shared" si="10"/>
        <v>112</v>
      </c>
      <c r="V42" s="32">
        <f t="shared" si="10"/>
        <v>132</v>
      </c>
      <c r="W42" s="32">
        <f t="shared" si="10"/>
        <v>152</v>
      </c>
      <c r="X42" s="32">
        <f t="shared" si="10"/>
        <v>172</v>
      </c>
      <c r="Y42" s="32">
        <f t="shared" si="10"/>
        <v>192</v>
      </c>
      <c r="Z42" s="32">
        <f t="shared" si="10"/>
        <v>211</v>
      </c>
      <c r="AA42" s="32">
        <f t="shared" si="10"/>
        <v>230</v>
      </c>
      <c r="AB42" s="32">
        <f t="shared" si="10"/>
        <v>249</v>
      </c>
      <c r="AC42" s="32">
        <f t="shared" si="10"/>
        <v>268</v>
      </c>
      <c r="AD42" s="22"/>
      <c r="AE42" s="35">
        <f>AC42</f>
        <v>268</v>
      </c>
      <c r="AF42" s="24"/>
      <c r="AG42" s="32">
        <f>AG39+AC42-AG40</f>
        <v>304</v>
      </c>
      <c r="AH42" s="32">
        <f t="shared" ref="AH42:AR42" si="11">AH39+AG42-AH40</f>
        <v>340</v>
      </c>
      <c r="AI42" s="32">
        <f t="shared" si="11"/>
        <v>376</v>
      </c>
      <c r="AJ42" s="32">
        <f t="shared" si="11"/>
        <v>412</v>
      </c>
      <c r="AK42" s="32">
        <f t="shared" si="11"/>
        <v>448</v>
      </c>
      <c r="AL42" s="32">
        <f t="shared" si="11"/>
        <v>484</v>
      </c>
      <c r="AM42" s="32">
        <f t="shared" si="11"/>
        <v>520</v>
      </c>
      <c r="AN42" s="32">
        <f t="shared" si="11"/>
        <v>556</v>
      </c>
      <c r="AO42" s="32">
        <f t="shared" si="11"/>
        <v>592</v>
      </c>
      <c r="AP42" s="32">
        <f t="shared" si="11"/>
        <v>628</v>
      </c>
      <c r="AQ42" s="32">
        <f t="shared" si="11"/>
        <v>664</v>
      </c>
      <c r="AR42" s="32">
        <f t="shared" si="11"/>
        <v>700</v>
      </c>
      <c r="AS42" s="22"/>
      <c r="AT42" s="35">
        <f>AR42</f>
        <v>700</v>
      </c>
    </row>
    <row r="43" spans="1:46" ht="13.5" customHeight="1" x14ac:dyDescent="0.25">
      <c r="A43" s="20"/>
      <c r="B43" s="38"/>
      <c r="C43" s="32"/>
      <c r="D43" s="32"/>
      <c r="E43" s="32"/>
      <c r="F43" s="32"/>
      <c r="G43" s="32"/>
      <c r="H43" s="32"/>
      <c r="I43" s="32"/>
      <c r="J43" s="32"/>
      <c r="K43" s="32"/>
      <c r="L43" s="32"/>
      <c r="M43" s="32"/>
      <c r="N43" s="32"/>
      <c r="O43" s="22"/>
      <c r="P43" s="28"/>
      <c r="Q43" s="24"/>
      <c r="R43" s="32"/>
      <c r="S43" s="32"/>
      <c r="T43" s="32"/>
      <c r="U43" s="32"/>
      <c r="V43" s="32"/>
      <c r="W43" s="32"/>
      <c r="X43" s="32"/>
      <c r="Y43" s="32"/>
      <c r="Z43" s="32"/>
      <c r="AA43" s="32"/>
      <c r="AB43" s="32"/>
      <c r="AC43" s="32"/>
      <c r="AD43" s="22"/>
      <c r="AE43" s="28"/>
      <c r="AF43" s="24"/>
      <c r="AG43" s="32"/>
      <c r="AH43" s="32"/>
      <c r="AI43" s="32"/>
      <c r="AJ43" s="32"/>
      <c r="AK43" s="32"/>
      <c r="AL43" s="32"/>
      <c r="AM43" s="32"/>
      <c r="AN43" s="32"/>
      <c r="AO43" s="32"/>
      <c r="AP43" s="32"/>
      <c r="AQ43" s="32"/>
      <c r="AR43" s="32"/>
      <c r="AS43" s="22"/>
      <c r="AT43" s="28"/>
    </row>
    <row r="44" spans="1:46" ht="13.5" customHeight="1" x14ac:dyDescent="0.25">
      <c r="A44" s="20"/>
      <c r="B44" s="29" t="s">
        <v>30</v>
      </c>
      <c r="C44" s="36"/>
      <c r="D44" s="36"/>
      <c r="E44" s="36"/>
      <c r="F44" s="36"/>
      <c r="G44" s="36"/>
      <c r="H44" s="36"/>
      <c r="I44" s="36"/>
      <c r="J44" s="36"/>
      <c r="K44" s="36"/>
      <c r="L44" s="36"/>
      <c r="M44" s="36"/>
      <c r="N44" s="36"/>
      <c r="O44" s="22"/>
      <c r="P44" s="28"/>
      <c r="Q44" s="24"/>
      <c r="R44" s="37"/>
      <c r="S44" s="37"/>
      <c r="T44" s="37"/>
      <c r="U44" s="37"/>
      <c r="V44" s="37"/>
      <c r="W44" s="37"/>
      <c r="X44" s="37"/>
      <c r="Y44" s="37"/>
      <c r="Z44" s="37"/>
      <c r="AA44" s="37"/>
      <c r="AB44" s="37"/>
      <c r="AC44" s="37"/>
      <c r="AD44" s="22"/>
      <c r="AE44" s="28"/>
      <c r="AF44" s="24"/>
      <c r="AG44" s="37"/>
      <c r="AH44" s="37"/>
      <c r="AI44" s="37"/>
      <c r="AJ44" s="37"/>
      <c r="AK44" s="37"/>
      <c r="AL44" s="37"/>
      <c r="AM44" s="37"/>
      <c r="AN44" s="37"/>
      <c r="AO44" s="37"/>
      <c r="AP44" s="37"/>
      <c r="AQ44" s="37"/>
      <c r="AR44" s="37"/>
      <c r="AS44" s="22"/>
      <c r="AT44" s="28"/>
    </row>
    <row r="45" spans="1:46" ht="13.5" customHeight="1" x14ac:dyDescent="0.25">
      <c r="A45" s="20"/>
      <c r="B45" s="31" t="s">
        <v>21</v>
      </c>
      <c r="C45" s="32"/>
      <c r="D45" s="32"/>
      <c r="E45" s="32"/>
      <c r="F45" s="32"/>
      <c r="G45" s="32"/>
      <c r="H45" s="32"/>
      <c r="I45" s="32"/>
      <c r="J45" s="32"/>
      <c r="K45" s="32">
        <f>'2. KPI - Ventas'!K53</f>
        <v>8</v>
      </c>
      <c r="L45" s="32">
        <f>'2. KPI - Ventas'!L53</f>
        <v>8</v>
      </c>
      <c r="M45" s="32">
        <f>'2. KPI - Ventas'!M53</f>
        <v>8</v>
      </c>
      <c r="N45" s="32">
        <f>'2. KPI - Ventas'!N53</f>
        <v>8</v>
      </c>
      <c r="O45" s="22"/>
      <c r="P45" s="28"/>
      <c r="Q45" s="24"/>
      <c r="R45" s="32">
        <f>'2. KPI - Ventas'!R53</f>
        <v>20</v>
      </c>
      <c r="S45" s="32">
        <f>'2. KPI - Ventas'!S53</f>
        <v>20</v>
      </c>
      <c r="T45" s="32">
        <f>'2. KPI - Ventas'!T53</f>
        <v>20</v>
      </c>
      <c r="U45" s="32">
        <f>'2. KPI - Ventas'!U53</f>
        <v>20</v>
      </c>
      <c r="V45" s="32">
        <f>'2. KPI - Ventas'!V53</f>
        <v>20</v>
      </c>
      <c r="W45" s="32">
        <f>'2. KPI - Ventas'!W53</f>
        <v>20</v>
      </c>
      <c r="X45" s="32">
        <f>'2. KPI - Ventas'!X53</f>
        <v>20</v>
      </c>
      <c r="Y45" s="32">
        <f>'2. KPI - Ventas'!Y53</f>
        <v>20</v>
      </c>
      <c r="Z45" s="32">
        <f>'2. KPI - Ventas'!Z53</f>
        <v>20</v>
      </c>
      <c r="AA45" s="32">
        <f>'2. KPI - Ventas'!AA53</f>
        <v>20</v>
      </c>
      <c r="AB45" s="32">
        <f>'2. KPI - Ventas'!AB53</f>
        <v>20</v>
      </c>
      <c r="AC45" s="32">
        <f>'2. KPI - Ventas'!AC53</f>
        <v>20</v>
      </c>
      <c r="AD45" s="22"/>
      <c r="AE45" s="28"/>
      <c r="AF45" s="24"/>
      <c r="AG45" s="32">
        <f>'2. KPI - Ventas'!AG53</f>
        <v>36</v>
      </c>
      <c r="AH45" s="32">
        <f>'2. KPI - Ventas'!AH53</f>
        <v>36</v>
      </c>
      <c r="AI45" s="32">
        <f>'2. KPI - Ventas'!AI53</f>
        <v>36</v>
      </c>
      <c r="AJ45" s="32">
        <f>'2. KPI - Ventas'!AJ53</f>
        <v>36</v>
      </c>
      <c r="AK45" s="32">
        <f>'2. KPI - Ventas'!AK53</f>
        <v>36</v>
      </c>
      <c r="AL45" s="32">
        <f>'2. KPI - Ventas'!AL53</f>
        <v>36</v>
      </c>
      <c r="AM45" s="32">
        <f>'2. KPI - Ventas'!AM53</f>
        <v>36</v>
      </c>
      <c r="AN45" s="32">
        <f>'2. KPI - Ventas'!AN53</f>
        <v>36</v>
      </c>
      <c r="AO45" s="32">
        <f>'2. KPI - Ventas'!AO53</f>
        <v>36</v>
      </c>
      <c r="AP45" s="32">
        <f>'2. KPI - Ventas'!AP53</f>
        <v>36</v>
      </c>
      <c r="AQ45" s="32">
        <f>'2. KPI - Ventas'!AQ53</f>
        <v>36</v>
      </c>
      <c r="AR45" s="32">
        <f>'2. KPI - Ventas'!AR53</f>
        <v>36</v>
      </c>
      <c r="AS45" s="22"/>
      <c r="AT45" s="28"/>
    </row>
    <row r="46" spans="1:46" ht="13.5" customHeight="1" x14ac:dyDescent="0.25">
      <c r="A46" s="20"/>
      <c r="B46" s="31" t="s">
        <v>22</v>
      </c>
      <c r="C46" s="32"/>
      <c r="D46" s="32"/>
      <c r="E46" s="32"/>
      <c r="F46" s="32"/>
      <c r="G46" s="32"/>
      <c r="H46" s="32"/>
      <c r="I46" s="32"/>
      <c r="J46" s="32"/>
      <c r="K46" s="32"/>
      <c r="L46" s="32"/>
      <c r="M46" s="32"/>
      <c r="N46" s="32"/>
      <c r="O46" s="22"/>
      <c r="P46" s="28"/>
      <c r="Q46" s="24"/>
      <c r="R46" s="32"/>
      <c r="S46" s="32"/>
      <c r="T46" s="32"/>
      <c r="U46" s="32"/>
      <c r="V46" s="32"/>
      <c r="W46" s="32"/>
      <c r="X46" s="32"/>
      <c r="Y46" s="32"/>
      <c r="Z46" s="32">
        <v>1</v>
      </c>
      <c r="AA46" s="32">
        <v>1</v>
      </c>
      <c r="AB46" s="32">
        <v>1</v>
      </c>
      <c r="AC46" s="32">
        <v>1</v>
      </c>
      <c r="AD46" s="22"/>
      <c r="AE46" s="28"/>
      <c r="AF46" s="24"/>
      <c r="AG46" s="32"/>
      <c r="AH46" s="32"/>
      <c r="AI46" s="32"/>
      <c r="AJ46" s="32"/>
      <c r="AK46" s="32"/>
      <c r="AL46" s="32"/>
      <c r="AM46" s="32"/>
      <c r="AN46" s="32"/>
      <c r="AO46" s="32"/>
      <c r="AP46" s="32"/>
      <c r="AQ46" s="32"/>
      <c r="AR46" s="32"/>
      <c r="AS46" s="22"/>
      <c r="AT46" s="28"/>
    </row>
    <row r="47" spans="1:46" ht="13.7" customHeight="1" x14ac:dyDescent="0.25">
      <c r="A47" s="20"/>
      <c r="B47" s="33" t="s">
        <v>23</v>
      </c>
      <c r="C47" s="34"/>
      <c r="D47" s="34"/>
      <c r="E47" s="34"/>
      <c r="F47" s="34"/>
      <c r="G47" s="34"/>
      <c r="H47" s="34"/>
      <c r="I47" s="34"/>
      <c r="J47" s="34"/>
      <c r="K47" s="34"/>
      <c r="L47" s="34"/>
      <c r="M47" s="34"/>
      <c r="N47" s="34"/>
      <c r="O47" s="22"/>
      <c r="P47" s="28"/>
      <c r="Q47" s="24"/>
      <c r="R47" s="34"/>
      <c r="S47" s="34"/>
      <c r="T47" s="34"/>
      <c r="U47" s="34"/>
      <c r="V47" s="34"/>
      <c r="W47" s="34"/>
      <c r="X47" s="34"/>
      <c r="Y47" s="34"/>
      <c r="Z47" s="34"/>
      <c r="AA47" s="34"/>
      <c r="AB47" s="34"/>
      <c r="AC47" s="34"/>
      <c r="AD47" s="22"/>
      <c r="AE47" s="28"/>
      <c r="AF47" s="24"/>
      <c r="AG47" s="34"/>
      <c r="AH47" s="34"/>
      <c r="AI47" s="34"/>
      <c r="AJ47" s="34"/>
      <c r="AK47" s="34"/>
      <c r="AL47" s="34"/>
      <c r="AM47" s="34"/>
      <c r="AN47" s="34"/>
      <c r="AO47" s="34"/>
      <c r="AP47" s="34"/>
      <c r="AQ47" s="34"/>
      <c r="AR47" s="34"/>
      <c r="AS47" s="22"/>
      <c r="AT47" s="28"/>
    </row>
    <row r="48" spans="1:46" ht="13.5" customHeight="1" x14ac:dyDescent="0.25">
      <c r="A48" s="20"/>
      <c r="B48" s="31" t="s">
        <v>24</v>
      </c>
      <c r="C48" s="32"/>
      <c r="D48" s="32"/>
      <c r="E48" s="32"/>
      <c r="F48" s="32"/>
      <c r="G48" s="32"/>
      <c r="H48" s="32"/>
      <c r="I48" s="32"/>
      <c r="J48" s="32"/>
      <c r="K48" s="32">
        <f>K45+J45+I45+H45+G45+F45+E45+D45+C45-K46</f>
        <v>8</v>
      </c>
      <c r="L48" s="32">
        <f>L45+K45+J45+I45+H45+G45+F45+E45+D45+C45-L46</f>
        <v>16</v>
      </c>
      <c r="M48" s="32">
        <f>M45+L45+K45+J45+I45+H45+G45+F45+E45+D45+C45-M46</f>
        <v>24</v>
      </c>
      <c r="N48" s="32">
        <f>N45+M45+L45+K45+J45+I45+H45+G45+F45+E45+D45+C45-N46</f>
        <v>32</v>
      </c>
      <c r="O48" s="22"/>
      <c r="P48" s="35">
        <f>N48</f>
        <v>32</v>
      </c>
      <c r="Q48" s="24"/>
      <c r="R48" s="32">
        <f>R45+N48-R46</f>
        <v>52</v>
      </c>
      <c r="S48" s="32">
        <f t="shared" ref="S48:AC48" si="12">S45+R48-S46</f>
        <v>72</v>
      </c>
      <c r="T48" s="32">
        <f t="shared" si="12"/>
        <v>92</v>
      </c>
      <c r="U48" s="32">
        <f t="shared" si="12"/>
        <v>112</v>
      </c>
      <c r="V48" s="32">
        <f t="shared" si="12"/>
        <v>132</v>
      </c>
      <c r="W48" s="32">
        <f t="shared" si="12"/>
        <v>152</v>
      </c>
      <c r="X48" s="32">
        <f t="shared" si="12"/>
        <v>172</v>
      </c>
      <c r="Y48" s="32">
        <f t="shared" si="12"/>
        <v>192</v>
      </c>
      <c r="Z48" s="32">
        <f t="shared" si="12"/>
        <v>211</v>
      </c>
      <c r="AA48" s="32">
        <f t="shared" si="12"/>
        <v>230</v>
      </c>
      <c r="AB48" s="32">
        <f t="shared" si="12"/>
        <v>249</v>
      </c>
      <c r="AC48" s="32">
        <f t="shared" si="12"/>
        <v>268</v>
      </c>
      <c r="AD48" s="22"/>
      <c r="AE48" s="35">
        <f>AC48</f>
        <v>268</v>
      </c>
      <c r="AF48" s="24"/>
      <c r="AG48" s="32">
        <f>AG45+AC48-AG46</f>
        <v>304</v>
      </c>
      <c r="AH48" s="32">
        <f t="shared" ref="AH48:AR48" si="13">AH45+AG48-AH46</f>
        <v>340</v>
      </c>
      <c r="AI48" s="32">
        <f t="shared" si="13"/>
        <v>376</v>
      </c>
      <c r="AJ48" s="32">
        <f t="shared" si="13"/>
        <v>412</v>
      </c>
      <c r="AK48" s="32">
        <f t="shared" si="13"/>
        <v>448</v>
      </c>
      <c r="AL48" s="32">
        <f t="shared" si="13"/>
        <v>484</v>
      </c>
      <c r="AM48" s="32">
        <f t="shared" si="13"/>
        <v>520</v>
      </c>
      <c r="AN48" s="32">
        <f t="shared" si="13"/>
        <v>556</v>
      </c>
      <c r="AO48" s="32">
        <f t="shared" si="13"/>
        <v>592</v>
      </c>
      <c r="AP48" s="32">
        <f t="shared" si="13"/>
        <v>628</v>
      </c>
      <c r="AQ48" s="32">
        <f t="shared" si="13"/>
        <v>664</v>
      </c>
      <c r="AR48" s="32">
        <f t="shared" si="13"/>
        <v>700</v>
      </c>
      <c r="AS48" s="22"/>
      <c r="AT48" s="35">
        <f>AR48</f>
        <v>700</v>
      </c>
    </row>
    <row r="49" spans="1:46" ht="13.5" customHeight="1" x14ac:dyDescent="0.25">
      <c r="A49" s="20"/>
      <c r="B49" s="38"/>
      <c r="C49" s="32"/>
      <c r="D49" s="32"/>
      <c r="E49" s="32"/>
      <c r="F49" s="32"/>
      <c r="G49" s="32"/>
      <c r="H49" s="32"/>
      <c r="I49" s="32"/>
      <c r="J49" s="32"/>
      <c r="K49" s="32"/>
      <c r="L49" s="32"/>
      <c r="M49" s="32"/>
      <c r="N49" s="32"/>
      <c r="O49" s="22"/>
      <c r="P49" s="28"/>
      <c r="Q49" s="24"/>
      <c r="R49" s="32"/>
      <c r="S49" s="32"/>
      <c r="T49" s="32"/>
      <c r="U49" s="32"/>
      <c r="V49" s="32"/>
      <c r="W49" s="32"/>
      <c r="X49" s="32"/>
      <c r="Y49" s="32"/>
      <c r="Z49" s="32"/>
      <c r="AA49" s="32"/>
      <c r="AB49" s="32"/>
      <c r="AC49" s="32"/>
      <c r="AD49" s="22"/>
      <c r="AE49" s="28"/>
      <c r="AF49" s="24"/>
      <c r="AG49" s="32"/>
      <c r="AH49" s="32"/>
      <c r="AI49" s="32"/>
      <c r="AJ49" s="32"/>
      <c r="AK49" s="32"/>
      <c r="AL49" s="32"/>
      <c r="AM49" s="32"/>
      <c r="AN49" s="32"/>
      <c r="AO49" s="32"/>
      <c r="AP49" s="32"/>
      <c r="AQ49" s="32"/>
      <c r="AR49" s="32"/>
      <c r="AS49" s="22"/>
      <c r="AT49" s="28"/>
    </row>
    <row r="50" spans="1:46" ht="13.5" customHeight="1" x14ac:dyDescent="0.25">
      <c r="A50" s="20"/>
      <c r="B50" s="29" t="s">
        <v>31</v>
      </c>
      <c r="C50" s="36"/>
      <c r="D50" s="36"/>
      <c r="E50" s="36"/>
      <c r="F50" s="36"/>
      <c r="G50" s="36"/>
      <c r="H50" s="36"/>
      <c r="I50" s="36"/>
      <c r="J50" s="36"/>
      <c r="K50" s="36"/>
      <c r="L50" s="36"/>
      <c r="M50" s="36"/>
      <c r="N50" s="36"/>
      <c r="O50" s="22"/>
      <c r="P50" s="28"/>
      <c r="Q50" s="24"/>
      <c r="R50" s="37"/>
      <c r="S50" s="37"/>
      <c r="T50" s="37"/>
      <c r="U50" s="37"/>
      <c r="V50" s="37"/>
      <c r="W50" s="37"/>
      <c r="X50" s="37"/>
      <c r="Y50" s="37"/>
      <c r="Z50" s="37"/>
      <c r="AA50" s="37"/>
      <c r="AB50" s="37"/>
      <c r="AC50" s="37"/>
      <c r="AD50" s="22"/>
      <c r="AE50" s="28"/>
      <c r="AF50" s="24"/>
      <c r="AG50" s="37"/>
      <c r="AH50" s="37"/>
      <c r="AI50" s="37"/>
      <c r="AJ50" s="37"/>
      <c r="AK50" s="37"/>
      <c r="AL50" s="37"/>
      <c r="AM50" s="37"/>
      <c r="AN50" s="37"/>
      <c r="AO50" s="37"/>
      <c r="AP50" s="37"/>
      <c r="AQ50" s="37"/>
      <c r="AR50" s="37"/>
      <c r="AS50" s="22"/>
      <c r="AT50" s="28"/>
    </row>
    <row r="51" spans="1:46" ht="13.5" customHeight="1" x14ac:dyDescent="0.25">
      <c r="A51" s="20"/>
      <c r="B51" s="31" t="s">
        <v>21</v>
      </c>
      <c r="C51" s="32"/>
      <c r="D51" s="32"/>
      <c r="E51" s="32"/>
      <c r="F51" s="32"/>
      <c r="G51" s="32"/>
      <c r="H51" s="32"/>
      <c r="I51" s="32"/>
      <c r="J51" s="32"/>
      <c r="K51" s="32">
        <f>'2. KPI - Ventas'!K57</f>
        <v>16</v>
      </c>
      <c r="L51" s="32">
        <f>'2. KPI - Ventas'!L57</f>
        <v>16</v>
      </c>
      <c r="M51" s="32">
        <f>'2. KPI - Ventas'!M57</f>
        <v>16</v>
      </c>
      <c r="N51" s="32">
        <f>'2. KPI - Ventas'!N57</f>
        <v>16</v>
      </c>
      <c r="O51" s="22"/>
      <c r="P51" s="28"/>
      <c r="Q51" s="24"/>
      <c r="R51" s="32">
        <f>'2. KPI - Ventas'!R57</f>
        <v>40</v>
      </c>
      <c r="S51" s="32">
        <f>'2. KPI - Ventas'!S57</f>
        <v>40</v>
      </c>
      <c r="T51" s="32">
        <f>'2. KPI - Ventas'!T57</f>
        <v>40</v>
      </c>
      <c r="U51" s="32">
        <f>'2. KPI - Ventas'!U57</f>
        <v>40</v>
      </c>
      <c r="V51" s="32">
        <f>'2. KPI - Ventas'!V57</f>
        <v>40</v>
      </c>
      <c r="W51" s="32">
        <f>'2. KPI - Ventas'!W57</f>
        <v>40</v>
      </c>
      <c r="X51" s="32">
        <f>'2. KPI - Ventas'!X57</f>
        <v>40</v>
      </c>
      <c r="Y51" s="32">
        <f>'2. KPI - Ventas'!Y57</f>
        <v>40</v>
      </c>
      <c r="Z51" s="32">
        <f>'2. KPI - Ventas'!Z57</f>
        <v>40</v>
      </c>
      <c r="AA51" s="32">
        <f>'2. KPI - Ventas'!AA57</f>
        <v>40</v>
      </c>
      <c r="AB51" s="32">
        <f>'2. KPI - Ventas'!AB57</f>
        <v>40</v>
      </c>
      <c r="AC51" s="32">
        <f>'2. KPI - Ventas'!AC57</f>
        <v>40</v>
      </c>
      <c r="AD51" s="22"/>
      <c r="AE51" s="28"/>
      <c r="AF51" s="24"/>
      <c r="AG51" s="32">
        <f>'2. KPI - Ventas'!AG57</f>
        <v>72</v>
      </c>
      <c r="AH51" s="32">
        <f>'2. KPI - Ventas'!AH57</f>
        <v>72</v>
      </c>
      <c r="AI51" s="32">
        <f>'2. KPI - Ventas'!AI57</f>
        <v>72</v>
      </c>
      <c r="AJ51" s="32">
        <f>'2. KPI - Ventas'!AJ57</f>
        <v>72</v>
      </c>
      <c r="AK51" s="32">
        <f>'2. KPI - Ventas'!AK57</f>
        <v>72</v>
      </c>
      <c r="AL51" s="32">
        <f>'2. KPI - Ventas'!AL57</f>
        <v>72</v>
      </c>
      <c r="AM51" s="32">
        <f>'2. KPI - Ventas'!AM57</f>
        <v>72</v>
      </c>
      <c r="AN51" s="32">
        <f>'2. KPI - Ventas'!AN57</f>
        <v>72</v>
      </c>
      <c r="AO51" s="32">
        <f>'2. KPI - Ventas'!AO57</f>
        <v>72</v>
      </c>
      <c r="AP51" s="32">
        <f>'2. KPI - Ventas'!AP57</f>
        <v>72</v>
      </c>
      <c r="AQ51" s="32">
        <f>'2. KPI - Ventas'!AQ57</f>
        <v>72</v>
      </c>
      <c r="AR51" s="32">
        <f>'2. KPI - Ventas'!AR57</f>
        <v>72</v>
      </c>
      <c r="AS51" s="22"/>
      <c r="AT51" s="28"/>
    </row>
    <row r="52" spans="1:46" ht="13.5" customHeight="1" x14ac:dyDescent="0.25">
      <c r="A52" s="20"/>
      <c r="B52" s="31" t="s">
        <v>22</v>
      </c>
      <c r="C52" s="32"/>
      <c r="D52" s="32"/>
      <c r="E52" s="32"/>
      <c r="F52" s="32"/>
      <c r="G52" s="32"/>
      <c r="H52" s="32"/>
      <c r="I52" s="32"/>
      <c r="J52" s="32"/>
      <c r="K52" s="32"/>
      <c r="L52" s="32"/>
      <c r="M52" s="32"/>
      <c r="N52" s="32"/>
      <c r="O52" s="22"/>
      <c r="P52" s="28"/>
      <c r="Q52" s="24"/>
      <c r="R52" s="32"/>
      <c r="S52" s="32"/>
      <c r="T52" s="32"/>
      <c r="U52" s="32"/>
      <c r="V52" s="32"/>
      <c r="W52" s="32"/>
      <c r="X52" s="32"/>
      <c r="Y52" s="32"/>
      <c r="Z52" s="32">
        <v>1</v>
      </c>
      <c r="AA52" s="32">
        <v>1</v>
      </c>
      <c r="AB52" s="32">
        <v>1</v>
      </c>
      <c r="AC52" s="32">
        <v>1</v>
      </c>
      <c r="AD52" s="22"/>
      <c r="AE52" s="28"/>
      <c r="AF52" s="24"/>
      <c r="AG52" s="32"/>
      <c r="AH52" s="32"/>
      <c r="AI52" s="32"/>
      <c r="AJ52" s="32"/>
      <c r="AK52" s="32"/>
      <c r="AL52" s="32"/>
      <c r="AM52" s="32"/>
      <c r="AN52" s="32"/>
      <c r="AO52" s="32"/>
      <c r="AP52" s="32"/>
      <c r="AQ52" s="32"/>
      <c r="AR52" s="32"/>
      <c r="AS52" s="22"/>
      <c r="AT52" s="28"/>
    </row>
    <row r="53" spans="1:46" ht="13.7" customHeight="1" x14ac:dyDescent="0.25">
      <c r="A53" s="20"/>
      <c r="B53" s="33" t="s">
        <v>23</v>
      </c>
      <c r="C53" s="34"/>
      <c r="D53" s="34"/>
      <c r="E53" s="34"/>
      <c r="F53" s="34"/>
      <c r="G53" s="34"/>
      <c r="H53" s="34"/>
      <c r="I53" s="34"/>
      <c r="J53" s="34"/>
      <c r="K53" s="34"/>
      <c r="L53" s="34"/>
      <c r="M53" s="34"/>
      <c r="N53" s="34"/>
      <c r="O53" s="22"/>
      <c r="P53" s="28"/>
      <c r="Q53" s="24"/>
      <c r="R53" s="34"/>
      <c r="S53" s="34"/>
      <c r="T53" s="34"/>
      <c r="U53" s="34"/>
      <c r="V53" s="34"/>
      <c r="W53" s="34"/>
      <c r="X53" s="34"/>
      <c r="Y53" s="34"/>
      <c r="Z53" s="34"/>
      <c r="AA53" s="34"/>
      <c r="AB53" s="34"/>
      <c r="AC53" s="34"/>
      <c r="AD53" s="22"/>
      <c r="AE53" s="28"/>
      <c r="AF53" s="24"/>
      <c r="AG53" s="34"/>
      <c r="AH53" s="34"/>
      <c r="AI53" s="34"/>
      <c r="AJ53" s="34"/>
      <c r="AK53" s="34"/>
      <c r="AL53" s="34"/>
      <c r="AM53" s="34"/>
      <c r="AN53" s="34"/>
      <c r="AO53" s="34"/>
      <c r="AP53" s="34"/>
      <c r="AQ53" s="34"/>
      <c r="AR53" s="34"/>
      <c r="AS53" s="22"/>
      <c r="AT53" s="28"/>
    </row>
    <row r="54" spans="1:46" ht="13.5" customHeight="1" x14ac:dyDescent="0.25">
      <c r="A54" s="20"/>
      <c r="B54" s="31" t="s">
        <v>24</v>
      </c>
      <c r="C54" s="32"/>
      <c r="D54" s="32"/>
      <c r="E54" s="32"/>
      <c r="F54" s="32"/>
      <c r="G54" s="32"/>
      <c r="H54" s="32"/>
      <c r="I54" s="32"/>
      <c r="J54" s="32"/>
      <c r="K54" s="32">
        <f>K51+J51+I51+H51+G51+F51+E51+D51+C51-K52</f>
        <v>16</v>
      </c>
      <c r="L54" s="32">
        <f>L51+K51+J51+I51+H51+G51+F51+E51+D51+C51-L52</f>
        <v>32</v>
      </c>
      <c r="M54" s="32">
        <f>M51+L51+K51+J51+I51+H51+G51+F51+E51+D51+C51-M52</f>
        <v>48</v>
      </c>
      <c r="N54" s="32">
        <f>N51+M51+L51+K51+J51+I51+H51+G51+F51+E51+D51+C51-N52</f>
        <v>64</v>
      </c>
      <c r="O54" s="22"/>
      <c r="P54" s="35">
        <f>N54</f>
        <v>64</v>
      </c>
      <c r="Q54" s="24"/>
      <c r="R54" s="32">
        <f>R51+N54-R52</f>
        <v>104</v>
      </c>
      <c r="S54" s="32">
        <f t="shared" ref="S54:AC54" si="14">S51+R54-S52</f>
        <v>144</v>
      </c>
      <c r="T54" s="32">
        <f t="shared" si="14"/>
        <v>184</v>
      </c>
      <c r="U54" s="32">
        <f t="shared" si="14"/>
        <v>224</v>
      </c>
      <c r="V54" s="32">
        <f t="shared" si="14"/>
        <v>264</v>
      </c>
      <c r="W54" s="32">
        <f t="shared" si="14"/>
        <v>304</v>
      </c>
      <c r="X54" s="32">
        <f t="shared" si="14"/>
        <v>344</v>
      </c>
      <c r="Y54" s="32">
        <f t="shared" si="14"/>
        <v>384</v>
      </c>
      <c r="Z54" s="32">
        <f t="shared" si="14"/>
        <v>423</v>
      </c>
      <c r="AA54" s="32">
        <f t="shared" si="14"/>
        <v>462</v>
      </c>
      <c r="AB54" s="32">
        <f t="shared" si="14"/>
        <v>501</v>
      </c>
      <c r="AC54" s="32">
        <f t="shared" si="14"/>
        <v>540</v>
      </c>
      <c r="AD54" s="22"/>
      <c r="AE54" s="35">
        <f>AC54</f>
        <v>540</v>
      </c>
      <c r="AF54" s="24"/>
      <c r="AG54" s="32">
        <f>AG51+AC54-AG52</f>
        <v>612</v>
      </c>
      <c r="AH54" s="32">
        <f t="shared" ref="AH54:AR54" si="15">AH51+AG54-AH52</f>
        <v>684</v>
      </c>
      <c r="AI54" s="32">
        <f t="shared" si="15"/>
        <v>756</v>
      </c>
      <c r="AJ54" s="32">
        <f t="shared" si="15"/>
        <v>828</v>
      </c>
      <c r="AK54" s="32">
        <f t="shared" si="15"/>
        <v>900</v>
      </c>
      <c r="AL54" s="32">
        <f t="shared" si="15"/>
        <v>972</v>
      </c>
      <c r="AM54" s="32">
        <f t="shared" si="15"/>
        <v>1044</v>
      </c>
      <c r="AN54" s="32">
        <f t="shared" si="15"/>
        <v>1116</v>
      </c>
      <c r="AO54" s="32">
        <f t="shared" si="15"/>
        <v>1188</v>
      </c>
      <c r="AP54" s="32">
        <f t="shared" si="15"/>
        <v>1260</v>
      </c>
      <c r="AQ54" s="32">
        <f t="shared" si="15"/>
        <v>1332</v>
      </c>
      <c r="AR54" s="32">
        <f t="shared" si="15"/>
        <v>1404</v>
      </c>
      <c r="AS54" s="22"/>
      <c r="AT54" s="35">
        <f>AR54</f>
        <v>1404</v>
      </c>
    </row>
    <row r="55" spans="1:46" ht="13.5" customHeight="1" x14ac:dyDescent="0.25">
      <c r="A55" s="20"/>
      <c r="B55" s="38"/>
      <c r="C55" s="32"/>
      <c r="D55" s="32"/>
      <c r="E55" s="32"/>
      <c r="F55" s="32"/>
      <c r="G55" s="32"/>
      <c r="H55" s="32"/>
      <c r="I55" s="32"/>
      <c r="J55" s="32"/>
      <c r="K55" s="32"/>
      <c r="L55" s="32"/>
      <c r="M55" s="32"/>
      <c r="N55" s="32"/>
      <c r="O55" s="22"/>
      <c r="P55" s="28"/>
      <c r="Q55" s="24"/>
      <c r="R55" s="32"/>
      <c r="S55" s="32"/>
      <c r="T55" s="32"/>
      <c r="U55" s="32"/>
      <c r="V55" s="32"/>
      <c r="W55" s="32"/>
      <c r="X55" s="32"/>
      <c r="Y55" s="32"/>
      <c r="Z55" s="32"/>
      <c r="AA55" s="32"/>
      <c r="AB55" s="32"/>
      <c r="AC55" s="32"/>
      <c r="AD55" s="22"/>
      <c r="AE55" s="28"/>
      <c r="AF55" s="24"/>
      <c r="AG55" s="32"/>
      <c r="AH55" s="32"/>
      <c r="AI55" s="32"/>
      <c r="AJ55" s="32"/>
      <c r="AK55" s="32"/>
      <c r="AL55" s="32"/>
      <c r="AM55" s="32"/>
      <c r="AN55" s="32"/>
      <c r="AO55" s="32"/>
      <c r="AP55" s="32"/>
      <c r="AQ55" s="32"/>
      <c r="AR55" s="32"/>
      <c r="AS55" s="22"/>
      <c r="AT55" s="28"/>
    </row>
    <row r="56" spans="1:46" ht="13.5" customHeight="1" x14ac:dyDescent="0.25">
      <c r="A56" s="20"/>
      <c r="B56" s="29" t="s">
        <v>32</v>
      </c>
      <c r="C56" s="36"/>
      <c r="D56" s="36"/>
      <c r="E56" s="36"/>
      <c r="F56" s="36"/>
      <c r="G56" s="36"/>
      <c r="H56" s="36"/>
      <c r="I56" s="36"/>
      <c r="J56" s="36"/>
      <c r="K56" s="36"/>
      <c r="L56" s="36"/>
      <c r="M56" s="36"/>
      <c r="N56" s="36"/>
      <c r="O56" s="22"/>
      <c r="P56" s="28"/>
      <c r="Q56" s="24"/>
      <c r="R56" s="37"/>
      <c r="S56" s="37"/>
      <c r="T56" s="37"/>
      <c r="U56" s="37"/>
      <c r="V56" s="37"/>
      <c r="W56" s="37"/>
      <c r="X56" s="37"/>
      <c r="Y56" s="37"/>
      <c r="Z56" s="37"/>
      <c r="AA56" s="37"/>
      <c r="AB56" s="37"/>
      <c r="AC56" s="37"/>
      <c r="AD56" s="22"/>
      <c r="AE56" s="28"/>
      <c r="AF56" s="24"/>
      <c r="AG56" s="37"/>
      <c r="AH56" s="37"/>
      <c r="AI56" s="37"/>
      <c r="AJ56" s="37"/>
      <c r="AK56" s="37"/>
      <c r="AL56" s="37"/>
      <c r="AM56" s="37"/>
      <c r="AN56" s="37"/>
      <c r="AO56" s="37"/>
      <c r="AP56" s="37"/>
      <c r="AQ56" s="37"/>
      <c r="AR56" s="37"/>
      <c r="AS56" s="22"/>
      <c r="AT56" s="28"/>
    </row>
    <row r="57" spans="1:46" ht="13.5" customHeight="1" x14ac:dyDescent="0.25">
      <c r="A57" s="20"/>
      <c r="B57" s="31" t="s">
        <v>21</v>
      </c>
      <c r="C57" s="32"/>
      <c r="D57" s="32"/>
      <c r="E57" s="32"/>
      <c r="F57" s="32"/>
      <c r="G57" s="32"/>
      <c r="H57" s="32"/>
      <c r="I57" s="32"/>
      <c r="J57" s="32"/>
      <c r="K57" s="32">
        <f>'2. KPI - Ventas'!K58</f>
        <v>0</v>
      </c>
      <c r="L57" s="32">
        <f>'2. KPI - Ventas'!L58</f>
        <v>0</v>
      </c>
      <c r="M57" s="32">
        <f>'2. KPI - Ventas'!M58</f>
        <v>0</v>
      </c>
      <c r="N57" s="32">
        <f>'2. KPI - Ventas'!N58</f>
        <v>4</v>
      </c>
      <c r="O57" s="22"/>
      <c r="P57" s="28"/>
      <c r="Q57" s="24"/>
      <c r="R57" s="32">
        <f>'2. KPI - Ventas'!R58</f>
        <v>0</v>
      </c>
      <c r="S57" s="32">
        <f>'2. KPI - Ventas'!S58</f>
        <v>0</v>
      </c>
      <c r="T57" s="32">
        <f>'2. KPI - Ventas'!T58</f>
        <v>0</v>
      </c>
      <c r="U57" s="32">
        <f>'2. KPI - Ventas'!U58</f>
        <v>0</v>
      </c>
      <c r="V57" s="32">
        <f>'2. KPI - Ventas'!V58</f>
        <v>0</v>
      </c>
      <c r="W57" s="32">
        <f>'2. KPI - Ventas'!W58</f>
        <v>5</v>
      </c>
      <c r="X57" s="32">
        <f>'2. KPI - Ventas'!X58</f>
        <v>0</v>
      </c>
      <c r="Y57" s="32">
        <f>'2. KPI - Ventas'!Y58</f>
        <v>0</v>
      </c>
      <c r="Z57" s="32">
        <f>'2. KPI - Ventas'!Z58</f>
        <v>0</v>
      </c>
      <c r="AA57" s="32">
        <f>'2. KPI - Ventas'!AA58</f>
        <v>0</v>
      </c>
      <c r="AB57" s="32">
        <f>'2. KPI - Ventas'!AB58</f>
        <v>0</v>
      </c>
      <c r="AC57" s="32">
        <f>'2. KPI - Ventas'!AC58</f>
        <v>5</v>
      </c>
      <c r="AD57" s="22"/>
      <c r="AE57" s="28"/>
      <c r="AF57" s="24"/>
      <c r="AG57" s="32">
        <f>'2. KPI - Ventas'!AG58</f>
        <v>0</v>
      </c>
      <c r="AH57" s="32">
        <f>'2. KPI - Ventas'!AH58</f>
        <v>0</v>
      </c>
      <c r="AI57" s="32">
        <f>'2. KPI - Ventas'!AI58</f>
        <v>0</v>
      </c>
      <c r="AJ57" s="32">
        <f>'2. KPI - Ventas'!AJ58</f>
        <v>0</v>
      </c>
      <c r="AK57" s="32">
        <f>'2. KPI - Ventas'!AK58</f>
        <v>0</v>
      </c>
      <c r="AL57" s="32">
        <f>'2. KPI - Ventas'!AL58</f>
        <v>6</v>
      </c>
      <c r="AM57" s="32">
        <f>'2. KPI - Ventas'!AM58</f>
        <v>0</v>
      </c>
      <c r="AN57" s="32">
        <f>'2. KPI - Ventas'!AN58</f>
        <v>0</v>
      </c>
      <c r="AO57" s="32">
        <f>'2. KPI - Ventas'!AO58</f>
        <v>0</v>
      </c>
      <c r="AP57" s="32">
        <f>'2. KPI - Ventas'!AP58</f>
        <v>0</v>
      </c>
      <c r="AQ57" s="32">
        <f>'2. KPI - Ventas'!AQ58</f>
        <v>0</v>
      </c>
      <c r="AR57" s="32">
        <f>'2. KPI - Ventas'!AR58</f>
        <v>6</v>
      </c>
      <c r="AS57" s="22"/>
      <c r="AT57" s="28"/>
    </row>
    <row r="58" spans="1:46" ht="13.5" customHeight="1" x14ac:dyDescent="0.25">
      <c r="A58" s="20"/>
      <c r="B58" s="31" t="s">
        <v>22</v>
      </c>
      <c r="C58" s="32"/>
      <c r="D58" s="32"/>
      <c r="E58" s="32"/>
      <c r="F58" s="32"/>
      <c r="G58" s="32"/>
      <c r="H58" s="32"/>
      <c r="I58" s="32"/>
      <c r="J58" s="32"/>
      <c r="K58" s="32"/>
      <c r="L58" s="32"/>
      <c r="M58" s="32"/>
      <c r="N58" s="32"/>
      <c r="O58" s="22"/>
      <c r="P58" s="28"/>
      <c r="Q58" s="24"/>
      <c r="R58" s="32"/>
      <c r="S58" s="32"/>
      <c r="T58" s="32"/>
      <c r="U58" s="32"/>
      <c r="V58" s="32"/>
      <c r="W58" s="32"/>
      <c r="X58" s="32"/>
      <c r="Y58" s="32"/>
      <c r="Z58" s="32">
        <v>1</v>
      </c>
      <c r="AA58" s="32">
        <v>1</v>
      </c>
      <c r="AB58" s="32">
        <v>1</v>
      </c>
      <c r="AC58" s="32">
        <v>1</v>
      </c>
      <c r="AD58" s="22"/>
      <c r="AE58" s="28"/>
      <c r="AF58" s="24"/>
      <c r="AG58" s="32"/>
      <c r="AH58" s="32"/>
      <c r="AI58" s="32"/>
      <c r="AJ58" s="32"/>
      <c r="AK58" s="32"/>
      <c r="AL58" s="32"/>
      <c r="AM58" s="32"/>
      <c r="AN58" s="32"/>
      <c r="AO58" s="32"/>
      <c r="AP58" s="32"/>
      <c r="AQ58" s="32"/>
      <c r="AR58" s="32"/>
      <c r="AS58" s="22"/>
      <c r="AT58" s="28"/>
    </row>
    <row r="59" spans="1:46" ht="13.7" customHeight="1" x14ac:dyDescent="0.25">
      <c r="A59" s="20"/>
      <c r="B59" s="33" t="s">
        <v>23</v>
      </c>
      <c r="C59" s="34"/>
      <c r="D59" s="34"/>
      <c r="E59" s="34"/>
      <c r="F59" s="34"/>
      <c r="G59" s="34"/>
      <c r="H59" s="34"/>
      <c r="I59" s="34"/>
      <c r="J59" s="34"/>
      <c r="K59" s="34"/>
      <c r="L59" s="34"/>
      <c r="M59" s="34"/>
      <c r="N59" s="34"/>
      <c r="O59" s="22"/>
      <c r="P59" s="28"/>
      <c r="Q59" s="24"/>
      <c r="R59" s="34"/>
      <c r="S59" s="34"/>
      <c r="T59" s="34"/>
      <c r="U59" s="34"/>
      <c r="V59" s="34"/>
      <c r="W59" s="34"/>
      <c r="X59" s="34"/>
      <c r="Y59" s="34"/>
      <c r="Z59" s="34"/>
      <c r="AA59" s="34"/>
      <c r="AB59" s="34"/>
      <c r="AC59" s="34"/>
      <c r="AD59" s="22"/>
      <c r="AE59" s="28"/>
      <c r="AF59" s="24"/>
      <c r="AG59" s="34"/>
      <c r="AH59" s="34"/>
      <c r="AI59" s="34"/>
      <c r="AJ59" s="34"/>
      <c r="AK59" s="34"/>
      <c r="AL59" s="34"/>
      <c r="AM59" s="34"/>
      <c r="AN59" s="34"/>
      <c r="AO59" s="34"/>
      <c r="AP59" s="34"/>
      <c r="AQ59" s="34"/>
      <c r="AR59" s="34"/>
      <c r="AS59" s="22"/>
      <c r="AT59" s="28"/>
    </row>
    <row r="60" spans="1:46" ht="13.5" customHeight="1" x14ac:dyDescent="0.25">
      <c r="A60" s="20"/>
      <c r="B60" s="31" t="s">
        <v>24</v>
      </c>
      <c r="C60" s="32"/>
      <c r="D60" s="32"/>
      <c r="E60" s="32"/>
      <c r="F60" s="32"/>
      <c r="G60" s="32"/>
      <c r="H60" s="32"/>
      <c r="I60" s="32"/>
      <c r="J60" s="32"/>
      <c r="K60" s="32">
        <f>K57+J57+I57+H57+G57+F57+E57+D57+C57-K58</f>
        <v>0</v>
      </c>
      <c r="L60" s="32">
        <f>L57+K57+J57+I57+H57+G57+F57+E57+D57+C57-L58</f>
        <v>0</v>
      </c>
      <c r="M60" s="32">
        <f>M57+L57+K57+J57+I57+H57+G57+F57+E57+D57+C57-M58</f>
        <v>0</v>
      </c>
      <c r="N60" s="32">
        <f>N57+M57+L57+K57+J57+I57+H57+G57+F57+E57+D57+C57-N58</f>
        <v>4</v>
      </c>
      <c r="O60" s="22"/>
      <c r="P60" s="35">
        <f>N60</f>
        <v>4</v>
      </c>
      <c r="Q60" s="24"/>
      <c r="R60" s="32">
        <f>R57+N60-R58</f>
        <v>4</v>
      </c>
      <c r="S60" s="32">
        <f t="shared" ref="S60:AC60" si="16">S57+R60-S58</f>
        <v>4</v>
      </c>
      <c r="T60" s="32">
        <f t="shared" si="16"/>
        <v>4</v>
      </c>
      <c r="U60" s="32">
        <f t="shared" si="16"/>
        <v>4</v>
      </c>
      <c r="V60" s="32">
        <f t="shared" si="16"/>
        <v>4</v>
      </c>
      <c r="W60" s="32">
        <f t="shared" si="16"/>
        <v>9</v>
      </c>
      <c r="X60" s="32">
        <f t="shared" si="16"/>
        <v>9</v>
      </c>
      <c r="Y60" s="32">
        <f t="shared" si="16"/>
        <v>9</v>
      </c>
      <c r="Z60" s="32">
        <f t="shared" si="16"/>
        <v>8</v>
      </c>
      <c r="AA60" s="32">
        <f t="shared" si="16"/>
        <v>7</v>
      </c>
      <c r="AB60" s="32">
        <f t="shared" si="16"/>
        <v>6</v>
      </c>
      <c r="AC60" s="32">
        <f t="shared" si="16"/>
        <v>10</v>
      </c>
      <c r="AD60" s="22"/>
      <c r="AE60" s="35">
        <f>AC60</f>
        <v>10</v>
      </c>
      <c r="AF60" s="24"/>
      <c r="AG60" s="32">
        <f>AG57+AC60-AG58</f>
        <v>10</v>
      </c>
      <c r="AH60" s="32">
        <f t="shared" ref="AH60:AR60" si="17">AH57+AG60-AH58</f>
        <v>10</v>
      </c>
      <c r="AI60" s="32">
        <f t="shared" si="17"/>
        <v>10</v>
      </c>
      <c r="AJ60" s="32">
        <f t="shared" si="17"/>
        <v>10</v>
      </c>
      <c r="AK60" s="32">
        <f t="shared" si="17"/>
        <v>10</v>
      </c>
      <c r="AL60" s="32">
        <f t="shared" si="17"/>
        <v>16</v>
      </c>
      <c r="AM60" s="32">
        <f t="shared" si="17"/>
        <v>16</v>
      </c>
      <c r="AN60" s="32">
        <f t="shared" si="17"/>
        <v>16</v>
      </c>
      <c r="AO60" s="32">
        <f t="shared" si="17"/>
        <v>16</v>
      </c>
      <c r="AP60" s="32">
        <f t="shared" si="17"/>
        <v>16</v>
      </c>
      <c r="AQ60" s="32">
        <f t="shared" si="17"/>
        <v>16</v>
      </c>
      <c r="AR60" s="32">
        <f t="shared" si="17"/>
        <v>22</v>
      </c>
      <c r="AS60" s="22"/>
      <c r="AT60" s="35">
        <f>AR60</f>
        <v>22</v>
      </c>
    </row>
    <row r="61" spans="1:46" ht="13.5" customHeight="1" x14ac:dyDescent="0.25">
      <c r="A61" s="20"/>
      <c r="B61" s="38"/>
      <c r="C61" s="32"/>
      <c r="D61" s="32"/>
      <c r="E61" s="32"/>
      <c r="F61" s="32"/>
      <c r="G61" s="32"/>
      <c r="H61" s="32"/>
      <c r="I61" s="32"/>
      <c r="J61" s="32"/>
      <c r="K61" s="32"/>
      <c r="L61" s="32"/>
      <c r="M61" s="32"/>
      <c r="N61" s="32"/>
      <c r="O61" s="22"/>
      <c r="P61" s="28"/>
      <c r="Q61" s="24"/>
      <c r="R61" s="32"/>
      <c r="S61" s="32"/>
      <c r="T61" s="32"/>
      <c r="U61" s="32"/>
      <c r="V61" s="32"/>
      <c r="W61" s="32"/>
      <c r="X61" s="32"/>
      <c r="Y61" s="32"/>
      <c r="Z61" s="32"/>
      <c r="AA61" s="32"/>
      <c r="AB61" s="32"/>
      <c r="AC61" s="32"/>
      <c r="AD61" s="22"/>
      <c r="AE61" s="28"/>
      <c r="AF61" s="24"/>
      <c r="AG61" s="32"/>
      <c r="AH61" s="32"/>
      <c r="AI61" s="32"/>
      <c r="AJ61" s="32"/>
      <c r="AK61" s="32"/>
      <c r="AL61" s="32"/>
      <c r="AM61" s="32"/>
      <c r="AN61" s="32"/>
      <c r="AO61" s="32"/>
      <c r="AP61" s="32"/>
      <c r="AQ61" s="32"/>
      <c r="AR61" s="32"/>
      <c r="AS61" s="22"/>
      <c r="AT61" s="28"/>
    </row>
    <row r="62" spans="1:46" ht="13.5" customHeight="1" x14ac:dyDescent="0.25">
      <c r="A62" s="20"/>
      <c r="B62" s="29" t="s">
        <v>33</v>
      </c>
      <c r="C62" s="36"/>
      <c r="D62" s="36"/>
      <c r="E62" s="36"/>
      <c r="F62" s="36"/>
      <c r="G62" s="36"/>
      <c r="H62" s="36"/>
      <c r="I62" s="36"/>
      <c r="J62" s="36"/>
      <c r="K62" s="36"/>
      <c r="L62" s="36"/>
      <c r="M62" s="36"/>
      <c r="N62" s="36"/>
      <c r="O62" s="22"/>
      <c r="P62" s="28"/>
      <c r="Q62" s="24"/>
      <c r="R62" s="37"/>
      <c r="S62" s="37"/>
      <c r="T62" s="37"/>
      <c r="U62" s="37"/>
      <c r="V62" s="37"/>
      <c r="W62" s="37"/>
      <c r="X62" s="37"/>
      <c r="Y62" s="37"/>
      <c r="Z62" s="37"/>
      <c r="AA62" s="37"/>
      <c r="AB62" s="37"/>
      <c r="AC62" s="37"/>
      <c r="AD62" s="22"/>
      <c r="AE62" s="28"/>
      <c r="AF62" s="24"/>
      <c r="AG62" s="37"/>
      <c r="AH62" s="37"/>
      <c r="AI62" s="37"/>
      <c r="AJ62" s="37"/>
      <c r="AK62" s="37"/>
      <c r="AL62" s="37"/>
      <c r="AM62" s="37"/>
      <c r="AN62" s="37"/>
      <c r="AO62" s="37"/>
      <c r="AP62" s="37"/>
      <c r="AQ62" s="37"/>
      <c r="AR62" s="37"/>
      <c r="AS62" s="22"/>
      <c r="AT62" s="28"/>
    </row>
    <row r="63" spans="1:46" ht="13.5" customHeight="1" x14ac:dyDescent="0.25">
      <c r="A63" s="20"/>
      <c r="B63" s="31" t="s">
        <v>21</v>
      </c>
      <c r="C63" s="32"/>
      <c r="D63" s="32"/>
      <c r="E63" s="32"/>
      <c r="F63" s="32"/>
      <c r="G63" s="32"/>
      <c r="H63" s="32"/>
      <c r="I63" s="32"/>
      <c r="J63" s="32"/>
      <c r="K63" s="32">
        <f>'2. KPI - Ventas'!K59</f>
        <v>0</v>
      </c>
      <c r="L63" s="32">
        <f>'2. KPI - Ventas'!L59</f>
        <v>0</v>
      </c>
      <c r="M63" s="32">
        <f>'2. KPI - Ventas'!M59</f>
        <v>4</v>
      </c>
      <c r="N63" s="32">
        <f>'2. KPI - Ventas'!N59</f>
        <v>0</v>
      </c>
      <c r="O63" s="22"/>
      <c r="P63" s="28"/>
      <c r="Q63" s="24"/>
      <c r="R63" s="32">
        <f>'2. KPI - Ventas'!R59</f>
        <v>0</v>
      </c>
      <c r="S63" s="32">
        <f>'2. KPI - Ventas'!S59</f>
        <v>0</v>
      </c>
      <c r="T63" s="32">
        <f>'2. KPI - Ventas'!T59</f>
        <v>0</v>
      </c>
      <c r="U63" s="32">
        <f>'2. KPI - Ventas'!U59</f>
        <v>0</v>
      </c>
      <c r="V63" s="32">
        <f>'2. KPI - Ventas'!V59</f>
        <v>0</v>
      </c>
      <c r="W63" s="32">
        <f>'2. KPI - Ventas'!W59</f>
        <v>0</v>
      </c>
      <c r="X63" s="32">
        <f>'2. KPI - Ventas'!X59</f>
        <v>0</v>
      </c>
      <c r="Y63" s="32">
        <f>'2. KPI - Ventas'!Y59</f>
        <v>0</v>
      </c>
      <c r="Z63" s="32">
        <f>'2. KPI - Ventas'!Z59</f>
        <v>5</v>
      </c>
      <c r="AA63" s="32">
        <f>'2. KPI - Ventas'!AA59</f>
        <v>0</v>
      </c>
      <c r="AB63" s="32">
        <f>'2. KPI - Ventas'!AB59</f>
        <v>0</v>
      </c>
      <c r="AC63" s="32">
        <f>'2. KPI - Ventas'!AC59</f>
        <v>0</v>
      </c>
      <c r="AD63" s="22"/>
      <c r="AE63" s="28"/>
      <c r="AF63" s="24"/>
      <c r="AG63" s="32">
        <f>'2. KPI - Ventas'!AG59</f>
        <v>0</v>
      </c>
      <c r="AH63" s="32">
        <f>'2. KPI - Ventas'!AH59</f>
        <v>0</v>
      </c>
      <c r="AI63" s="32">
        <f>'2. KPI - Ventas'!AI59</f>
        <v>0</v>
      </c>
      <c r="AJ63" s="32">
        <f>'2. KPI - Ventas'!AJ59</f>
        <v>0</v>
      </c>
      <c r="AK63" s="32">
        <f>'2. KPI - Ventas'!AK59</f>
        <v>0</v>
      </c>
      <c r="AL63" s="32">
        <f>'2. KPI - Ventas'!AL59</f>
        <v>0</v>
      </c>
      <c r="AM63" s="32">
        <f>'2. KPI - Ventas'!AM59</f>
        <v>0</v>
      </c>
      <c r="AN63" s="32">
        <f>'2. KPI - Ventas'!AN59</f>
        <v>0</v>
      </c>
      <c r="AO63" s="32">
        <f>'2. KPI - Ventas'!AO59</f>
        <v>6</v>
      </c>
      <c r="AP63" s="32">
        <f>'2. KPI - Ventas'!AP59</f>
        <v>0</v>
      </c>
      <c r="AQ63" s="32">
        <f>'2. KPI - Ventas'!AQ59</f>
        <v>0</v>
      </c>
      <c r="AR63" s="32">
        <f>'2. KPI - Ventas'!AR59</f>
        <v>0</v>
      </c>
      <c r="AS63" s="22"/>
      <c r="AT63" s="28"/>
    </row>
    <row r="64" spans="1:46" ht="13.5" customHeight="1" x14ac:dyDescent="0.25">
      <c r="A64" s="20"/>
      <c r="B64" s="31" t="s">
        <v>22</v>
      </c>
      <c r="C64" s="32"/>
      <c r="D64" s="32"/>
      <c r="E64" s="32"/>
      <c r="F64" s="32"/>
      <c r="G64" s="32"/>
      <c r="H64" s="32"/>
      <c r="I64" s="32"/>
      <c r="J64" s="32"/>
      <c r="K64" s="32"/>
      <c r="L64" s="32"/>
      <c r="M64" s="32"/>
      <c r="N64" s="32"/>
      <c r="O64" s="22"/>
      <c r="P64" s="28"/>
      <c r="Q64" s="24"/>
      <c r="R64" s="32"/>
      <c r="S64" s="32"/>
      <c r="T64" s="32"/>
      <c r="U64" s="32"/>
      <c r="V64" s="32"/>
      <c r="W64" s="32"/>
      <c r="X64" s="32"/>
      <c r="Y64" s="32"/>
      <c r="Z64" s="32">
        <v>1</v>
      </c>
      <c r="AA64" s="32">
        <v>1</v>
      </c>
      <c r="AB64" s="32">
        <v>1</v>
      </c>
      <c r="AC64" s="32">
        <v>1</v>
      </c>
      <c r="AD64" s="22"/>
      <c r="AE64" s="28"/>
      <c r="AF64" s="24"/>
      <c r="AG64" s="32"/>
      <c r="AH64" s="32"/>
      <c r="AI64" s="32"/>
      <c r="AJ64" s="32"/>
      <c r="AK64" s="32"/>
      <c r="AL64" s="32"/>
      <c r="AM64" s="32"/>
      <c r="AN64" s="32"/>
      <c r="AO64" s="32"/>
      <c r="AP64" s="32"/>
      <c r="AQ64" s="32"/>
      <c r="AR64" s="32"/>
      <c r="AS64" s="22"/>
      <c r="AT64" s="28"/>
    </row>
    <row r="65" spans="1:46" ht="13.7" customHeight="1" x14ac:dyDescent="0.25">
      <c r="A65" s="20"/>
      <c r="B65" s="33" t="s">
        <v>23</v>
      </c>
      <c r="C65" s="34"/>
      <c r="D65" s="34"/>
      <c r="E65" s="34"/>
      <c r="F65" s="34"/>
      <c r="G65" s="34"/>
      <c r="H65" s="34"/>
      <c r="I65" s="34"/>
      <c r="J65" s="34"/>
      <c r="K65" s="34"/>
      <c r="L65" s="34"/>
      <c r="M65" s="34"/>
      <c r="N65" s="34"/>
      <c r="O65" s="22"/>
      <c r="P65" s="28"/>
      <c r="Q65" s="24"/>
      <c r="R65" s="34"/>
      <c r="S65" s="34"/>
      <c r="T65" s="34"/>
      <c r="U65" s="34"/>
      <c r="V65" s="34"/>
      <c r="W65" s="34"/>
      <c r="X65" s="34"/>
      <c r="Y65" s="34"/>
      <c r="Z65" s="34"/>
      <c r="AA65" s="34"/>
      <c r="AB65" s="34"/>
      <c r="AC65" s="34"/>
      <c r="AD65" s="22"/>
      <c r="AE65" s="28"/>
      <c r="AF65" s="24"/>
      <c r="AG65" s="34"/>
      <c r="AH65" s="34"/>
      <c r="AI65" s="34"/>
      <c r="AJ65" s="34"/>
      <c r="AK65" s="34"/>
      <c r="AL65" s="34"/>
      <c r="AM65" s="34"/>
      <c r="AN65" s="34"/>
      <c r="AO65" s="34"/>
      <c r="AP65" s="34"/>
      <c r="AQ65" s="34"/>
      <c r="AR65" s="34"/>
      <c r="AS65" s="22"/>
      <c r="AT65" s="28"/>
    </row>
    <row r="66" spans="1:46" ht="13.5" customHeight="1" x14ac:dyDescent="0.25">
      <c r="A66" s="20"/>
      <c r="B66" s="31" t="s">
        <v>24</v>
      </c>
      <c r="C66" s="32"/>
      <c r="D66" s="32"/>
      <c r="E66" s="32"/>
      <c r="F66" s="32"/>
      <c r="G66" s="32"/>
      <c r="H66" s="32"/>
      <c r="I66" s="32"/>
      <c r="J66" s="32"/>
      <c r="K66" s="32">
        <f>K63+J63+I63+H63+G63+F63+E63+D63+C63-K64</f>
        <v>0</v>
      </c>
      <c r="L66" s="32">
        <f>L63+K63+J63+I63+H63+G63+F63+E63+D63+C63-L64</f>
        <v>0</v>
      </c>
      <c r="M66" s="32">
        <f>M63+L63+K63+J63+I63+H63+G63+F63+E63+D63+C63-M64</f>
        <v>4</v>
      </c>
      <c r="N66" s="32">
        <f>N63+M63+L63+K63+J63+I63+H63+G63+F63+E63+D63+C63-N64</f>
        <v>4</v>
      </c>
      <c r="O66" s="22"/>
      <c r="P66" s="35">
        <f>N66</f>
        <v>4</v>
      </c>
      <c r="Q66" s="24"/>
      <c r="R66" s="32">
        <f>R63+N66-R64</f>
        <v>4</v>
      </c>
      <c r="S66" s="32">
        <f t="shared" ref="S66:AC66" si="18">S63+R66-S64</f>
        <v>4</v>
      </c>
      <c r="T66" s="32">
        <f t="shared" si="18"/>
        <v>4</v>
      </c>
      <c r="U66" s="32">
        <f t="shared" si="18"/>
        <v>4</v>
      </c>
      <c r="V66" s="32">
        <f t="shared" si="18"/>
        <v>4</v>
      </c>
      <c r="W66" s="32">
        <f t="shared" si="18"/>
        <v>4</v>
      </c>
      <c r="X66" s="32">
        <f t="shared" si="18"/>
        <v>4</v>
      </c>
      <c r="Y66" s="32">
        <f t="shared" si="18"/>
        <v>4</v>
      </c>
      <c r="Z66" s="32">
        <f t="shared" si="18"/>
        <v>8</v>
      </c>
      <c r="AA66" s="32">
        <f t="shared" si="18"/>
        <v>7</v>
      </c>
      <c r="AB66" s="32">
        <f t="shared" si="18"/>
        <v>6</v>
      </c>
      <c r="AC66" s="32">
        <f t="shared" si="18"/>
        <v>5</v>
      </c>
      <c r="AD66" s="22"/>
      <c r="AE66" s="35">
        <f>AC66</f>
        <v>5</v>
      </c>
      <c r="AF66" s="24"/>
      <c r="AG66" s="32">
        <f>AG63+AC66-AG64</f>
        <v>5</v>
      </c>
      <c r="AH66" s="32">
        <f t="shared" ref="AH66:AR66" si="19">AH63+AG66-AH64</f>
        <v>5</v>
      </c>
      <c r="AI66" s="32">
        <f t="shared" si="19"/>
        <v>5</v>
      </c>
      <c r="AJ66" s="32">
        <f t="shared" si="19"/>
        <v>5</v>
      </c>
      <c r="AK66" s="32">
        <f t="shared" si="19"/>
        <v>5</v>
      </c>
      <c r="AL66" s="32">
        <f t="shared" si="19"/>
        <v>5</v>
      </c>
      <c r="AM66" s="32">
        <f t="shared" si="19"/>
        <v>5</v>
      </c>
      <c r="AN66" s="32">
        <f t="shared" si="19"/>
        <v>5</v>
      </c>
      <c r="AO66" s="32">
        <f t="shared" si="19"/>
        <v>11</v>
      </c>
      <c r="AP66" s="32">
        <f t="shared" si="19"/>
        <v>11</v>
      </c>
      <c r="AQ66" s="32">
        <f t="shared" si="19"/>
        <v>11</v>
      </c>
      <c r="AR66" s="32">
        <f t="shared" si="19"/>
        <v>11</v>
      </c>
      <c r="AS66" s="22"/>
      <c r="AT66" s="35">
        <f>AR66</f>
        <v>11</v>
      </c>
    </row>
    <row r="67" spans="1:46" ht="13.5" customHeight="1" x14ac:dyDescent="0.25">
      <c r="A67" s="20"/>
      <c r="B67" s="38"/>
      <c r="C67" s="32"/>
      <c r="D67" s="32"/>
      <c r="E67" s="32"/>
      <c r="F67" s="32"/>
      <c r="G67" s="32"/>
      <c r="H67" s="32"/>
      <c r="I67" s="32"/>
      <c r="J67" s="32"/>
      <c r="K67" s="32"/>
      <c r="L67" s="32"/>
      <c r="M67" s="32"/>
      <c r="N67" s="32"/>
      <c r="O67" s="22"/>
      <c r="P67" s="28"/>
      <c r="Q67" s="24"/>
      <c r="R67" s="32"/>
      <c r="S67" s="32"/>
      <c r="T67" s="32"/>
      <c r="U67" s="32"/>
      <c r="V67" s="32"/>
      <c r="W67" s="32"/>
      <c r="X67" s="32"/>
      <c r="Y67" s="32"/>
      <c r="Z67" s="32"/>
      <c r="AA67" s="32"/>
      <c r="AB67" s="32"/>
      <c r="AC67" s="32"/>
      <c r="AD67" s="22"/>
      <c r="AE67" s="28"/>
      <c r="AF67" s="24"/>
      <c r="AG67" s="32"/>
      <c r="AH67" s="32"/>
      <c r="AI67" s="32"/>
      <c r="AJ67" s="32"/>
      <c r="AK67" s="32"/>
      <c r="AL67" s="32"/>
      <c r="AM67" s="32"/>
      <c r="AN67" s="32"/>
      <c r="AO67" s="32"/>
      <c r="AP67" s="32"/>
      <c r="AQ67" s="32"/>
      <c r="AR67" s="32"/>
      <c r="AS67" s="22"/>
      <c r="AT67" s="28"/>
    </row>
    <row r="68" spans="1:46" ht="13.5" customHeight="1" x14ac:dyDescent="0.25">
      <c r="A68" s="20"/>
      <c r="B68" s="29" t="s">
        <v>34</v>
      </c>
      <c r="C68" s="36"/>
      <c r="D68" s="36"/>
      <c r="E68" s="36"/>
      <c r="F68" s="36"/>
      <c r="G68" s="36"/>
      <c r="H68" s="36"/>
      <c r="I68" s="36"/>
      <c r="J68" s="36"/>
      <c r="K68" s="36"/>
      <c r="L68" s="36"/>
      <c r="M68" s="36"/>
      <c r="N68" s="36"/>
      <c r="O68" s="22"/>
      <c r="P68" s="28"/>
      <c r="Q68" s="24"/>
      <c r="R68" s="37"/>
      <c r="S68" s="37"/>
      <c r="T68" s="37"/>
      <c r="U68" s="37"/>
      <c r="V68" s="37"/>
      <c r="W68" s="37"/>
      <c r="X68" s="37"/>
      <c r="Y68" s="37"/>
      <c r="Z68" s="37"/>
      <c r="AA68" s="37"/>
      <c r="AB68" s="37"/>
      <c r="AC68" s="37"/>
      <c r="AD68" s="22"/>
      <c r="AE68" s="28"/>
      <c r="AF68" s="24"/>
      <c r="AG68" s="37"/>
      <c r="AH68" s="37"/>
      <c r="AI68" s="37"/>
      <c r="AJ68" s="37"/>
      <c r="AK68" s="37"/>
      <c r="AL68" s="37"/>
      <c r="AM68" s="37"/>
      <c r="AN68" s="37"/>
      <c r="AO68" s="37"/>
      <c r="AP68" s="37"/>
      <c r="AQ68" s="37"/>
      <c r="AR68" s="37"/>
      <c r="AS68" s="22"/>
      <c r="AT68" s="28"/>
    </row>
    <row r="69" spans="1:46" ht="13.5" customHeight="1" x14ac:dyDescent="0.25">
      <c r="A69" s="20"/>
      <c r="B69" s="31" t="s">
        <v>21</v>
      </c>
      <c r="C69" s="32"/>
      <c r="D69" s="32"/>
      <c r="E69" s="32"/>
      <c r="F69" s="32"/>
      <c r="G69" s="32"/>
      <c r="H69" s="32"/>
      <c r="I69" s="32"/>
      <c r="J69" s="32"/>
      <c r="K69" s="32">
        <f>'2. KPI - Ventas'!K63</f>
        <v>0</v>
      </c>
      <c r="L69" s="32">
        <f>'2. KPI - Ventas'!L63</f>
        <v>0</v>
      </c>
      <c r="M69" s="32">
        <f>'2. KPI - Ventas'!M63</f>
        <v>0</v>
      </c>
      <c r="N69" s="32">
        <f>'2. KPI - Ventas'!N63</f>
        <v>0</v>
      </c>
      <c r="O69" s="22"/>
      <c r="P69" s="28"/>
      <c r="Q69" s="24"/>
      <c r="R69" s="32">
        <f>'2. KPI - Ventas'!R63</f>
        <v>0</v>
      </c>
      <c r="S69" s="32">
        <f>'2. KPI - Ventas'!S63</f>
        <v>0</v>
      </c>
      <c r="T69" s="32">
        <f>'2. KPI - Ventas'!T63</f>
        <v>0</v>
      </c>
      <c r="U69" s="32">
        <f>'2. KPI - Ventas'!U63</f>
        <v>0</v>
      </c>
      <c r="V69" s="32">
        <f>'2. KPI - Ventas'!V63</f>
        <v>0</v>
      </c>
      <c r="W69" s="32">
        <f>'2. KPI - Ventas'!W63</f>
        <v>0</v>
      </c>
      <c r="X69" s="32">
        <f>'2. KPI - Ventas'!X63</f>
        <v>0</v>
      </c>
      <c r="Y69" s="32">
        <f>'2. KPI - Ventas'!Y63</f>
        <v>0</v>
      </c>
      <c r="Z69" s="32">
        <f>'2. KPI - Ventas'!Z63</f>
        <v>0</v>
      </c>
      <c r="AA69" s="32">
        <f>'2. KPI - Ventas'!AA63</f>
        <v>0</v>
      </c>
      <c r="AB69" s="32">
        <f>'2. KPI - Ventas'!AB63</f>
        <v>0</v>
      </c>
      <c r="AC69" s="32">
        <f>'2. KPI - Ventas'!AC63</f>
        <v>0</v>
      </c>
      <c r="AD69" s="22"/>
      <c r="AE69" s="28"/>
      <c r="AF69" s="24"/>
      <c r="AG69" s="32">
        <f>'2. KPI - Ventas'!AG63</f>
        <v>0</v>
      </c>
      <c r="AH69" s="32">
        <f>'2. KPI - Ventas'!AH63</f>
        <v>0</v>
      </c>
      <c r="AI69" s="32">
        <f>'2. KPI - Ventas'!AI63</f>
        <v>0</v>
      </c>
      <c r="AJ69" s="32">
        <f>'2. KPI - Ventas'!AJ63</f>
        <v>0</v>
      </c>
      <c r="AK69" s="32">
        <f>'2. KPI - Ventas'!AK63</f>
        <v>0</v>
      </c>
      <c r="AL69" s="32">
        <f>'2. KPI - Ventas'!AL63</f>
        <v>0</v>
      </c>
      <c r="AM69" s="32">
        <f>'2. KPI - Ventas'!AM63</f>
        <v>0</v>
      </c>
      <c r="AN69" s="32">
        <f>'2. KPI - Ventas'!AN63</f>
        <v>0</v>
      </c>
      <c r="AO69" s="32">
        <f>'2. KPI - Ventas'!AO63</f>
        <v>0</v>
      </c>
      <c r="AP69" s="32">
        <f>'2. KPI - Ventas'!AP63</f>
        <v>0</v>
      </c>
      <c r="AQ69" s="32">
        <f>'2. KPI - Ventas'!AQ63</f>
        <v>0</v>
      </c>
      <c r="AR69" s="32">
        <f>'2. KPI - Ventas'!AR63</f>
        <v>0</v>
      </c>
      <c r="AS69" s="22"/>
      <c r="AT69" s="28"/>
    </row>
    <row r="70" spans="1:46" ht="13.5" customHeight="1" x14ac:dyDescent="0.25">
      <c r="A70" s="20"/>
      <c r="B70" s="31" t="s">
        <v>22</v>
      </c>
      <c r="C70" s="32"/>
      <c r="D70" s="32"/>
      <c r="E70" s="32"/>
      <c r="F70" s="32"/>
      <c r="G70" s="32"/>
      <c r="H70" s="32"/>
      <c r="I70" s="32"/>
      <c r="J70" s="32"/>
      <c r="K70" s="32"/>
      <c r="L70" s="32"/>
      <c r="M70" s="32"/>
      <c r="N70" s="32"/>
      <c r="O70" s="22"/>
      <c r="P70" s="28"/>
      <c r="Q70" s="24"/>
      <c r="R70" s="32"/>
      <c r="S70" s="32"/>
      <c r="T70" s="32"/>
      <c r="U70" s="32"/>
      <c r="V70" s="32"/>
      <c r="W70" s="32"/>
      <c r="X70" s="32"/>
      <c r="Y70" s="32"/>
      <c r="Z70" s="32"/>
      <c r="AA70" s="32"/>
      <c r="AB70" s="32"/>
      <c r="AC70" s="32"/>
      <c r="AD70" s="22"/>
      <c r="AE70" s="28"/>
      <c r="AF70" s="24"/>
      <c r="AG70" s="32"/>
      <c r="AH70" s="32"/>
      <c r="AI70" s="32"/>
      <c r="AJ70" s="32"/>
      <c r="AK70" s="32"/>
      <c r="AL70" s="32"/>
      <c r="AM70" s="32"/>
      <c r="AN70" s="32"/>
      <c r="AO70" s="32"/>
      <c r="AP70" s="32"/>
      <c r="AQ70" s="32"/>
      <c r="AR70" s="32"/>
      <c r="AS70" s="22"/>
      <c r="AT70" s="28"/>
    </row>
    <row r="71" spans="1:46" ht="13.7" customHeight="1" x14ac:dyDescent="0.25">
      <c r="A71" s="20"/>
      <c r="B71" s="33" t="s">
        <v>23</v>
      </c>
      <c r="C71" s="34"/>
      <c r="D71" s="34"/>
      <c r="E71" s="34"/>
      <c r="F71" s="34"/>
      <c r="G71" s="34"/>
      <c r="H71" s="34"/>
      <c r="I71" s="34"/>
      <c r="J71" s="34"/>
      <c r="K71" s="34"/>
      <c r="L71" s="34"/>
      <c r="M71" s="34"/>
      <c r="N71" s="34"/>
      <c r="O71" s="22"/>
      <c r="P71" s="28"/>
      <c r="Q71" s="24"/>
      <c r="R71" s="34"/>
      <c r="S71" s="34"/>
      <c r="T71" s="34"/>
      <c r="U71" s="34"/>
      <c r="V71" s="34"/>
      <c r="W71" s="34"/>
      <c r="X71" s="34"/>
      <c r="Y71" s="34"/>
      <c r="Z71" s="34"/>
      <c r="AA71" s="34"/>
      <c r="AB71" s="34"/>
      <c r="AC71" s="34"/>
      <c r="AD71" s="22"/>
      <c r="AE71" s="28"/>
      <c r="AF71" s="24"/>
      <c r="AG71" s="34"/>
      <c r="AH71" s="34"/>
      <c r="AI71" s="34"/>
      <c r="AJ71" s="34"/>
      <c r="AK71" s="34"/>
      <c r="AL71" s="34"/>
      <c r="AM71" s="34"/>
      <c r="AN71" s="34"/>
      <c r="AO71" s="34"/>
      <c r="AP71" s="34"/>
      <c r="AQ71" s="34"/>
      <c r="AR71" s="34"/>
      <c r="AS71" s="22"/>
      <c r="AT71" s="28"/>
    </row>
    <row r="72" spans="1:46" ht="13.5" customHeight="1" x14ac:dyDescent="0.25">
      <c r="A72" s="20"/>
      <c r="B72" s="31" t="s">
        <v>24</v>
      </c>
      <c r="C72" s="32"/>
      <c r="D72" s="32"/>
      <c r="E72" s="32"/>
      <c r="F72" s="32"/>
      <c r="G72" s="32"/>
      <c r="H72" s="32"/>
      <c r="I72" s="32"/>
      <c r="J72" s="32"/>
      <c r="K72" s="32">
        <f>K69+J69+I69+H69+G69+F69+E69+D69+C69-K70</f>
        <v>0</v>
      </c>
      <c r="L72" s="32">
        <f>L69+K69+J69+I69+H69+G69+F69+E69+D69+C69-L70</f>
        <v>0</v>
      </c>
      <c r="M72" s="32">
        <f>M69+L69+K69+J69+I69+H69+G69+F69+E69+D69+C69-M70</f>
        <v>0</v>
      </c>
      <c r="N72" s="32">
        <f>N69+M69+L69+K69+J69+I69+H69+G69+F69+E69+D69+C69-N70</f>
        <v>0</v>
      </c>
      <c r="O72" s="22"/>
      <c r="P72" s="35">
        <f>N72</f>
        <v>0</v>
      </c>
      <c r="Q72" s="24"/>
      <c r="R72" s="32">
        <f>R69+N72-R70</f>
        <v>0</v>
      </c>
      <c r="S72" s="32">
        <f t="shared" ref="S72:AC72" si="20">S69+R72-S70</f>
        <v>0</v>
      </c>
      <c r="T72" s="32">
        <f t="shared" si="20"/>
        <v>0</v>
      </c>
      <c r="U72" s="32">
        <f t="shared" si="20"/>
        <v>0</v>
      </c>
      <c r="V72" s="32">
        <f t="shared" si="20"/>
        <v>0</v>
      </c>
      <c r="W72" s="32">
        <f t="shared" si="20"/>
        <v>0</v>
      </c>
      <c r="X72" s="32">
        <f t="shared" si="20"/>
        <v>0</v>
      </c>
      <c r="Y72" s="32">
        <f t="shared" si="20"/>
        <v>0</v>
      </c>
      <c r="Z72" s="32">
        <f t="shared" si="20"/>
        <v>0</v>
      </c>
      <c r="AA72" s="32">
        <f t="shared" si="20"/>
        <v>0</v>
      </c>
      <c r="AB72" s="32">
        <f t="shared" si="20"/>
        <v>0</v>
      </c>
      <c r="AC72" s="32">
        <f t="shared" si="20"/>
        <v>0</v>
      </c>
      <c r="AD72" s="22"/>
      <c r="AE72" s="35">
        <f>AC72</f>
        <v>0</v>
      </c>
      <c r="AF72" s="24"/>
      <c r="AG72" s="32">
        <f>AG69+AC72-AG70</f>
        <v>0</v>
      </c>
      <c r="AH72" s="32">
        <f t="shared" ref="AH72:AR72" si="21">AH69+AG72-AH70</f>
        <v>0</v>
      </c>
      <c r="AI72" s="32">
        <f t="shared" si="21"/>
        <v>0</v>
      </c>
      <c r="AJ72" s="32">
        <f t="shared" si="21"/>
        <v>0</v>
      </c>
      <c r="AK72" s="32">
        <f t="shared" si="21"/>
        <v>0</v>
      </c>
      <c r="AL72" s="32">
        <f t="shared" si="21"/>
        <v>0</v>
      </c>
      <c r="AM72" s="32">
        <f t="shared" si="21"/>
        <v>0</v>
      </c>
      <c r="AN72" s="32">
        <f t="shared" si="21"/>
        <v>0</v>
      </c>
      <c r="AO72" s="32">
        <f t="shared" si="21"/>
        <v>0</v>
      </c>
      <c r="AP72" s="32">
        <f t="shared" si="21"/>
        <v>0</v>
      </c>
      <c r="AQ72" s="32">
        <f t="shared" si="21"/>
        <v>0</v>
      </c>
      <c r="AR72" s="32">
        <f t="shared" si="21"/>
        <v>0</v>
      </c>
      <c r="AS72" s="22"/>
      <c r="AT72" s="35">
        <f>AR72</f>
        <v>0</v>
      </c>
    </row>
    <row r="73" spans="1:46" ht="13.5" customHeight="1" x14ac:dyDescent="0.25">
      <c r="A73" s="20"/>
      <c r="B73" s="38"/>
      <c r="C73" s="32"/>
      <c r="D73" s="32"/>
      <c r="E73" s="32"/>
      <c r="F73" s="32"/>
      <c r="G73" s="32"/>
      <c r="H73" s="32"/>
      <c r="I73" s="32"/>
      <c r="J73" s="32"/>
      <c r="K73" s="32"/>
      <c r="L73" s="32"/>
      <c r="M73" s="32"/>
      <c r="N73" s="32"/>
      <c r="O73" s="22"/>
      <c r="P73" s="28"/>
      <c r="Q73" s="24"/>
      <c r="R73" s="32"/>
      <c r="S73" s="32"/>
      <c r="T73" s="32"/>
      <c r="U73" s="32"/>
      <c r="V73" s="32"/>
      <c r="W73" s="32"/>
      <c r="X73" s="32"/>
      <c r="Y73" s="32"/>
      <c r="Z73" s="32"/>
      <c r="AA73" s="32"/>
      <c r="AB73" s="32"/>
      <c r="AC73" s="32"/>
      <c r="AD73" s="22"/>
      <c r="AE73" s="28"/>
      <c r="AF73" s="24"/>
      <c r="AG73" s="32"/>
      <c r="AH73" s="32"/>
      <c r="AI73" s="32"/>
      <c r="AJ73" s="32"/>
      <c r="AK73" s="32"/>
      <c r="AL73" s="32"/>
      <c r="AM73" s="32"/>
      <c r="AN73" s="32"/>
      <c r="AO73" s="32"/>
      <c r="AP73" s="32"/>
      <c r="AQ73" s="32"/>
      <c r="AR73" s="32"/>
      <c r="AS73" s="22"/>
      <c r="AT73" s="28"/>
    </row>
    <row r="74" spans="1:46" ht="13.5" customHeight="1" x14ac:dyDescent="0.25">
      <c r="A74" s="20"/>
      <c r="B74" s="29" t="s">
        <v>35</v>
      </c>
      <c r="C74" s="36"/>
      <c r="D74" s="36"/>
      <c r="E74" s="36"/>
      <c r="F74" s="36"/>
      <c r="G74" s="36"/>
      <c r="H74" s="36"/>
      <c r="I74" s="36"/>
      <c r="J74" s="36"/>
      <c r="K74" s="36"/>
      <c r="L74" s="36"/>
      <c r="M74" s="36"/>
      <c r="N74" s="36"/>
      <c r="O74" s="22"/>
      <c r="P74" s="28"/>
      <c r="Q74" s="24"/>
      <c r="R74" s="37"/>
      <c r="S74" s="37"/>
      <c r="T74" s="37"/>
      <c r="U74" s="37"/>
      <c r="V74" s="37"/>
      <c r="W74" s="37"/>
      <c r="X74" s="37"/>
      <c r="Y74" s="37"/>
      <c r="Z74" s="37"/>
      <c r="AA74" s="37"/>
      <c r="AB74" s="37"/>
      <c r="AC74" s="37"/>
      <c r="AD74" s="22"/>
      <c r="AE74" s="28"/>
      <c r="AF74" s="24"/>
      <c r="AG74" s="37"/>
      <c r="AH74" s="37"/>
      <c r="AI74" s="37"/>
      <c r="AJ74" s="37"/>
      <c r="AK74" s="37"/>
      <c r="AL74" s="37"/>
      <c r="AM74" s="37"/>
      <c r="AN74" s="37"/>
      <c r="AO74" s="37"/>
      <c r="AP74" s="37"/>
      <c r="AQ74" s="37"/>
      <c r="AR74" s="37"/>
      <c r="AS74" s="22"/>
      <c r="AT74" s="28"/>
    </row>
    <row r="75" spans="1:46" ht="13.5" customHeight="1" x14ac:dyDescent="0.25">
      <c r="A75" s="20"/>
      <c r="B75" s="31" t="s">
        <v>21</v>
      </c>
      <c r="C75" s="32"/>
      <c r="D75" s="32"/>
      <c r="E75" s="32"/>
      <c r="F75" s="32"/>
      <c r="G75" s="32"/>
      <c r="H75" s="32"/>
      <c r="I75" s="32"/>
      <c r="J75" s="32"/>
      <c r="K75" s="32">
        <f>'2. KPI - Ventas'!K64</f>
        <v>0</v>
      </c>
      <c r="L75" s="32">
        <f>'2. KPI - Ventas'!L64</f>
        <v>4</v>
      </c>
      <c r="M75" s="32">
        <f>'2. KPI - Ventas'!M64</f>
        <v>0</v>
      </c>
      <c r="N75" s="32">
        <f>'2. KPI - Ventas'!N64</f>
        <v>4</v>
      </c>
      <c r="O75" s="22"/>
      <c r="P75" s="28"/>
      <c r="Q75" s="24"/>
      <c r="R75" s="32">
        <f>'2. KPI - Ventas'!R64</f>
        <v>0</v>
      </c>
      <c r="S75" s="32">
        <f>'2. KPI - Ventas'!S64</f>
        <v>5</v>
      </c>
      <c r="T75" s="32">
        <f>'2. KPI - Ventas'!T64</f>
        <v>0</v>
      </c>
      <c r="U75" s="32">
        <f>'2. KPI - Ventas'!U64</f>
        <v>5</v>
      </c>
      <c r="V75" s="32">
        <f>'2. KPI - Ventas'!V64</f>
        <v>0</v>
      </c>
      <c r="W75" s="32">
        <f>'2. KPI - Ventas'!W64</f>
        <v>5</v>
      </c>
      <c r="X75" s="32">
        <f>'2. KPI - Ventas'!X64</f>
        <v>0</v>
      </c>
      <c r="Y75" s="32">
        <f>'2. KPI - Ventas'!Y64</f>
        <v>5</v>
      </c>
      <c r="Z75" s="32">
        <f>'2. KPI - Ventas'!Z64</f>
        <v>0</v>
      </c>
      <c r="AA75" s="32">
        <f>'2. KPI - Ventas'!AA64</f>
        <v>5</v>
      </c>
      <c r="AB75" s="32">
        <f>'2. KPI - Ventas'!AB64</f>
        <v>0</v>
      </c>
      <c r="AC75" s="32">
        <f>'2. KPI - Ventas'!AC64</f>
        <v>5</v>
      </c>
      <c r="AD75" s="22"/>
      <c r="AE75" s="28"/>
      <c r="AF75" s="24"/>
      <c r="AG75" s="32">
        <f>'2. KPI - Ventas'!AG64</f>
        <v>0</v>
      </c>
      <c r="AH75" s="32">
        <f>'2. KPI - Ventas'!AH64</f>
        <v>6</v>
      </c>
      <c r="AI75" s="32">
        <f>'2. KPI - Ventas'!AI64</f>
        <v>0</v>
      </c>
      <c r="AJ75" s="32">
        <f>'2. KPI - Ventas'!AJ64</f>
        <v>6</v>
      </c>
      <c r="AK75" s="32">
        <f>'2. KPI - Ventas'!AK64</f>
        <v>0</v>
      </c>
      <c r="AL75" s="32">
        <f>'2. KPI - Ventas'!AL64</f>
        <v>6</v>
      </c>
      <c r="AM75" s="32">
        <f>'2. KPI - Ventas'!AM64</f>
        <v>0</v>
      </c>
      <c r="AN75" s="32">
        <f>'2. KPI - Ventas'!AN64</f>
        <v>6</v>
      </c>
      <c r="AO75" s="32">
        <f>'2. KPI - Ventas'!AO64</f>
        <v>0</v>
      </c>
      <c r="AP75" s="32">
        <f>'2. KPI - Ventas'!AP64</f>
        <v>6</v>
      </c>
      <c r="AQ75" s="32">
        <f>'2. KPI - Ventas'!AQ64</f>
        <v>0</v>
      </c>
      <c r="AR75" s="32">
        <f>'2. KPI - Ventas'!AR64</f>
        <v>6</v>
      </c>
      <c r="AS75" s="22"/>
      <c r="AT75" s="28"/>
    </row>
    <row r="76" spans="1:46" ht="13.5" customHeight="1" x14ac:dyDescent="0.25">
      <c r="A76" s="20"/>
      <c r="B76" s="31" t="s">
        <v>22</v>
      </c>
      <c r="C76" s="32"/>
      <c r="D76" s="32"/>
      <c r="E76" s="32"/>
      <c r="F76" s="32"/>
      <c r="G76" s="32"/>
      <c r="H76" s="32"/>
      <c r="I76" s="32"/>
      <c r="J76" s="32"/>
      <c r="K76" s="32"/>
      <c r="L76" s="32"/>
      <c r="M76" s="32"/>
      <c r="N76" s="32"/>
      <c r="O76" s="22"/>
      <c r="P76" s="28"/>
      <c r="Q76" s="24"/>
      <c r="R76" s="32"/>
      <c r="S76" s="32"/>
      <c r="T76" s="32"/>
      <c r="U76" s="32"/>
      <c r="V76" s="32"/>
      <c r="W76" s="32"/>
      <c r="X76" s="32"/>
      <c r="Y76" s="32"/>
      <c r="Z76" s="32"/>
      <c r="AA76" s="32">
        <v>1</v>
      </c>
      <c r="AB76" s="32"/>
      <c r="AC76" s="32">
        <v>1</v>
      </c>
      <c r="AD76" s="22"/>
      <c r="AE76" s="28"/>
      <c r="AF76" s="24"/>
      <c r="AG76" s="32"/>
      <c r="AH76" s="32"/>
      <c r="AI76" s="32"/>
      <c r="AJ76" s="32"/>
      <c r="AK76" s="32"/>
      <c r="AL76" s="32"/>
      <c r="AM76" s="32"/>
      <c r="AN76" s="32"/>
      <c r="AO76" s="32"/>
      <c r="AP76" s="32"/>
      <c r="AQ76" s="32"/>
      <c r="AR76" s="32"/>
      <c r="AS76" s="22"/>
      <c r="AT76" s="28"/>
    </row>
    <row r="77" spans="1:46" ht="13.7" customHeight="1" x14ac:dyDescent="0.25">
      <c r="A77" s="20"/>
      <c r="B77" s="33" t="s">
        <v>23</v>
      </c>
      <c r="C77" s="34"/>
      <c r="D77" s="34"/>
      <c r="E77" s="34"/>
      <c r="F77" s="34"/>
      <c r="G77" s="34"/>
      <c r="H77" s="34"/>
      <c r="I77" s="34"/>
      <c r="J77" s="34"/>
      <c r="K77" s="34"/>
      <c r="L77" s="34"/>
      <c r="M77" s="34"/>
      <c r="N77" s="34"/>
      <c r="O77" s="22"/>
      <c r="P77" s="28"/>
      <c r="Q77" s="24"/>
      <c r="R77" s="34"/>
      <c r="S77" s="34"/>
      <c r="T77" s="34"/>
      <c r="U77" s="34"/>
      <c r="V77" s="34"/>
      <c r="W77" s="34"/>
      <c r="X77" s="34"/>
      <c r="Y77" s="34"/>
      <c r="Z77" s="34"/>
      <c r="AA77" s="34"/>
      <c r="AB77" s="34"/>
      <c r="AC77" s="34"/>
      <c r="AD77" s="22"/>
      <c r="AE77" s="28"/>
      <c r="AF77" s="24"/>
      <c r="AG77" s="34"/>
      <c r="AH77" s="34"/>
      <c r="AI77" s="34"/>
      <c r="AJ77" s="34"/>
      <c r="AK77" s="34"/>
      <c r="AL77" s="34"/>
      <c r="AM77" s="34"/>
      <c r="AN77" s="34"/>
      <c r="AO77" s="34"/>
      <c r="AP77" s="34"/>
      <c r="AQ77" s="34"/>
      <c r="AR77" s="34"/>
      <c r="AS77" s="22"/>
      <c r="AT77" s="28"/>
    </row>
    <row r="78" spans="1:46" ht="13.5" customHeight="1" x14ac:dyDescent="0.25">
      <c r="A78" s="20"/>
      <c r="B78" s="31" t="s">
        <v>24</v>
      </c>
      <c r="C78" s="32"/>
      <c r="D78" s="32"/>
      <c r="E78" s="32"/>
      <c r="F78" s="32"/>
      <c r="G78" s="32"/>
      <c r="H78" s="32"/>
      <c r="I78" s="32"/>
      <c r="J78" s="32"/>
      <c r="K78" s="32">
        <f>K75+J75+I75+H75+G75+F75+E75+D75+C75-K76</f>
        <v>0</v>
      </c>
      <c r="L78" s="32">
        <f>L75+K75+J75+I75+H75+G75+F75+E75+D75+C75-L76</f>
        <v>4</v>
      </c>
      <c r="M78" s="32">
        <f>M75+L75+K75+J75+I75+H75+G75+F75+E75+D75+C75-M76</f>
        <v>4</v>
      </c>
      <c r="N78" s="32">
        <f>N75+M75+L75+K75+J75+I75+H75+G75+F75+E75+D75+C75-N76</f>
        <v>8</v>
      </c>
      <c r="O78" s="22"/>
      <c r="P78" s="35">
        <f>N78</f>
        <v>8</v>
      </c>
      <c r="Q78" s="24"/>
      <c r="R78" s="32">
        <f>R75+N78-R76</f>
        <v>8</v>
      </c>
      <c r="S78" s="32">
        <f t="shared" ref="S78:AC78" si="22">S75+R78-S76</f>
        <v>13</v>
      </c>
      <c r="T78" s="32">
        <f t="shared" si="22"/>
        <v>13</v>
      </c>
      <c r="U78" s="32">
        <f t="shared" si="22"/>
        <v>18</v>
      </c>
      <c r="V78" s="32">
        <f t="shared" si="22"/>
        <v>18</v>
      </c>
      <c r="W78" s="32">
        <f t="shared" si="22"/>
        <v>23</v>
      </c>
      <c r="X78" s="32">
        <f t="shared" si="22"/>
        <v>23</v>
      </c>
      <c r="Y78" s="32">
        <f t="shared" si="22"/>
        <v>28</v>
      </c>
      <c r="Z78" s="32">
        <f t="shared" si="22"/>
        <v>28</v>
      </c>
      <c r="AA78" s="32">
        <f t="shared" si="22"/>
        <v>32</v>
      </c>
      <c r="AB78" s="32">
        <f t="shared" si="22"/>
        <v>32</v>
      </c>
      <c r="AC78" s="32">
        <f t="shared" si="22"/>
        <v>36</v>
      </c>
      <c r="AD78" s="22"/>
      <c r="AE78" s="35">
        <f>AC78</f>
        <v>36</v>
      </c>
      <c r="AF78" s="24"/>
      <c r="AG78" s="32">
        <f>AG75+AC78-AG76</f>
        <v>36</v>
      </c>
      <c r="AH78" s="32">
        <f t="shared" ref="AH78:AR78" si="23">AH75+AG78-AH76</f>
        <v>42</v>
      </c>
      <c r="AI78" s="32">
        <f t="shared" si="23"/>
        <v>42</v>
      </c>
      <c r="AJ78" s="32">
        <f t="shared" si="23"/>
        <v>48</v>
      </c>
      <c r="AK78" s="32">
        <f t="shared" si="23"/>
        <v>48</v>
      </c>
      <c r="AL78" s="32">
        <f t="shared" si="23"/>
        <v>54</v>
      </c>
      <c r="AM78" s="32">
        <f t="shared" si="23"/>
        <v>54</v>
      </c>
      <c r="AN78" s="32">
        <f t="shared" si="23"/>
        <v>60</v>
      </c>
      <c r="AO78" s="32">
        <f t="shared" si="23"/>
        <v>60</v>
      </c>
      <c r="AP78" s="32">
        <f t="shared" si="23"/>
        <v>66</v>
      </c>
      <c r="AQ78" s="32">
        <f t="shared" si="23"/>
        <v>66</v>
      </c>
      <c r="AR78" s="32">
        <f t="shared" si="23"/>
        <v>72</v>
      </c>
      <c r="AS78" s="22"/>
      <c r="AT78" s="35">
        <f>AR78</f>
        <v>72</v>
      </c>
    </row>
    <row r="79" spans="1:46" ht="13.5" customHeight="1" x14ac:dyDescent="0.25">
      <c r="A79" s="20"/>
      <c r="B79" s="38"/>
      <c r="C79" s="32"/>
      <c r="D79" s="32"/>
      <c r="E79" s="32"/>
      <c r="F79" s="32"/>
      <c r="G79" s="32"/>
      <c r="H79" s="32"/>
      <c r="I79" s="32"/>
      <c r="J79" s="32"/>
      <c r="K79" s="32"/>
      <c r="L79" s="32"/>
      <c r="M79" s="32"/>
      <c r="N79" s="32"/>
      <c r="O79" s="22"/>
      <c r="P79" s="28"/>
      <c r="Q79" s="24"/>
      <c r="R79" s="32"/>
      <c r="S79" s="32"/>
      <c r="T79" s="32"/>
      <c r="U79" s="32"/>
      <c r="V79" s="32"/>
      <c r="W79" s="32"/>
      <c r="X79" s="32"/>
      <c r="Y79" s="32"/>
      <c r="Z79" s="32"/>
      <c r="AA79" s="32"/>
      <c r="AB79" s="32"/>
      <c r="AC79" s="32"/>
      <c r="AD79" s="22"/>
      <c r="AE79" s="28"/>
      <c r="AF79" s="24"/>
      <c r="AG79" s="32"/>
      <c r="AH79" s="32"/>
      <c r="AI79" s="32"/>
      <c r="AJ79" s="32"/>
      <c r="AK79" s="32"/>
      <c r="AL79" s="32"/>
      <c r="AM79" s="32"/>
      <c r="AN79" s="32"/>
      <c r="AO79" s="32"/>
      <c r="AP79" s="32"/>
      <c r="AQ79" s="32"/>
      <c r="AR79" s="32"/>
      <c r="AS79" s="22"/>
      <c r="AT79" s="28"/>
    </row>
    <row r="80" spans="1:46" ht="13.5" customHeight="1" x14ac:dyDescent="0.25">
      <c r="A80" s="20"/>
      <c r="B80" s="29" t="s">
        <v>36</v>
      </c>
      <c r="C80" s="36"/>
      <c r="D80" s="36"/>
      <c r="E80" s="36"/>
      <c r="F80" s="36"/>
      <c r="G80" s="36"/>
      <c r="H80" s="36"/>
      <c r="I80" s="36"/>
      <c r="J80" s="36"/>
      <c r="K80" s="36"/>
      <c r="L80" s="36"/>
      <c r="M80" s="36"/>
      <c r="N80" s="36"/>
      <c r="O80" s="22"/>
      <c r="P80" s="28"/>
      <c r="Q80" s="24"/>
      <c r="R80" s="37"/>
      <c r="S80" s="37"/>
      <c r="T80" s="37"/>
      <c r="U80" s="37"/>
      <c r="V80" s="37"/>
      <c r="W80" s="37"/>
      <c r="X80" s="37"/>
      <c r="Y80" s="37"/>
      <c r="Z80" s="37"/>
      <c r="AA80" s="37"/>
      <c r="AB80" s="37"/>
      <c r="AC80" s="37"/>
      <c r="AD80" s="22"/>
      <c r="AE80" s="28"/>
      <c r="AF80" s="24"/>
      <c r="AG80" s="37"/>
      <c r="AH80" s="37"/>
      <c r="AI80" s="37"/>
      <c r="AJ80" s="37"/>
      <c r="AK80" s="37"/>
      <c r="AL80" s="37"/>
      <c r="AM80" s="37"/>
      <c r="AN80" s="37"/>
      <c r="AO80" s="37"/>
      <c r="AP80" s="37"/>
      <c r="AQ80" s="37"/>
      <c r="AR80" s="37"/>
      <c r="AS80" s="22"/>
      <c r="AT80" s="28"/>
    </row>
    <row r="81" spans="1:46" ht="13.5" customHeight="1" x14ac:dyDescent="0.25">
      <c r="A81" s="20"/>
      <c r="B81" s="31" t="s">
        <v>21</v>
      </c>
      <c r="C81" s="32"/>
      <c r="D81" s="32"/>
      <c r="E81" s="32"/>
      <c r="F81" s="32"/>
      <c r="G81" s="32"/>
      <c r="H81" s="32"/>
      <c r="I81" s="32"/>
      <c r="J81" s="32"/>
      <c r="K81" s="32">
        <f>'2. KPI - Ventas'!K65</f>
        <v>0</v>
      </c>
      <c r="L81" s="32">
        <f>'2. KPI - Ventas'!L65</f>
        <v>0</v>
      </c>
      <c r="M81" s="32">
        <f>'2. KPI - Ventas'!M65</f>
        <v>4</v>
      </c>
      <c r="N81" s="32">
        <f>'2. KPI - Ventas'!N65</f>
        <v>0</v>
      </c>
      <c r="O81" s="22"/>
      <c r="P81" s="28"/>
      <c r="Q81" s="24"/>
      <c r="R81" s="32">
        <f>'2. KPI - Ventas'!R65</f>
        <v>0</v>
      </c>
      <c r="S81" s="32">
        <f>'2. KPI - Ventas'!S65</f>
        <v>0</v>
      </c>
      <c r="T81" s="32">
        <f>'2. KPI - Ventas'!T65</f>
        <v>0</v>
      </c>
      <c r="U81" s="32">
        <f>'2. KPI - Ventas'!U65</f>
        <v>0</v>
      </c>
      <c r="V81" s="32">
        <f>'2. KPI - Ventas'!V65</f>
        <v>5</v>
      </c>
      <c r="W81" s="32">
        <f>'2. KPI - Ventas'!W65</f>
        <v>0</v>
      </c>
      <c r="X81" s="32">
        <f>'2. KPI - Ventas'!X65</f>
        <v>0</v>
      </c>
      <c r="Y81" s="32">
        <f>'2. KPI - Ventas'!Y65</f>
        <v>0</v>
      </c>
      <c r="Z81" s="32">
        <f>'2. KPI - Ventas'!Z65</f>
        <v>5</v>
      </c>
      <c r="AA81" s="32">
        <f>'2. KPI - Ventas'!AA65</f>
        <v>0</v>
      </c>
      <c r="AB81" s="32">
        <f>'2. KPI - Ventas'!AB65</f>
        <v>0</v>
      </c>
      <c r="AC81" s="32">
        <f>'2. KPI - Ventas'!AC65</f>
        <v>0</v>
      </c>
      <c r="AD81" s="22"/>
      <c r="AE81" s="28"/>
      <c r="AF81" s="24"/>
      <c r="AG81" s="32">
        <f>'2. KPI - Ventas'!AG65</f>
        <v>0</v>
      </c>
      <c r="AH81" s="32">
        <f>'2. KPI - Ventas'!AH65</f>
        <v>0</v>
      </c>
      <c r="AI81" s="32">
        <f>'2. KPI - Ventas'!AI65</f>
        <v>0</v>
      </c>
      <c r="AJ81" s="32">
        <f>'2. KPI - Ventas'!AJ65</f>
        <v>0</v>
      </c>
      <c r="AK81" s="32">
        <f>'2. KPI - Ventas'!AK65</f>
        <v>6</v>
      </c>
      <c r="AL81" s="32">
        <f>'2. KPI - Ventas'!AL65</f>
        <v>0</v>
      </c>
      <c r="AM81" s="32">
        <f>'2. KPI - Ventas'!AM65</f>
        <v>0</v>
      </c>
      <c r="AN81" s="32">
        <f>'2. KPI - Ventas'!AN65</f>
        <v>0</v>
      </c>
      <c r="AO81" s="32">
        <f>'2. KPI - Ventas'!AO65</f>
        <v>6</v>
      </c>
      <c r="AP81" s="32">
        <f>'2. KPI - Ventas'!AP65</f>
        <v>0</v>
      </c>
      <c r="AQ81" s="32">
        <f>'2. KPI - Ventas'!AQ65</f>
        <v>0</v>
      </c>
      <c r="AR81" s="32">
        <f>'2. KPI - Ventas'!AR65</f>
        <v>0</v>
      </c>
      <c r="AS81" s="22"/>
      <c r="AT81" s="28"/>
    </row>
    <row r="82" spans="1:46" ht="13.5" customHeight="1" x14ac:dyDescent="0.25">
      <c r="A82" s="20"/>
      <c r="B82" s="31" t="s">
        <v>22</v>
      </c>
      <c r="C82" s="32"/>
      <c r="D82" s="32"/>
      <c r="E82" s="32"/>
      <c r="F82" s="32"/>
      <c r="G82" s="32"/>
      <c r="H82" s="32"/>
      <c r="I82" s="32"/>
      <c r="J82" s="32"/>
      <c r="K82" s="32"/>
      <c r="L82" s="32"/>
      <c r="M82" s="32"/>
      <c r="N82" s="32"/>
      <c r="O82" s="22"/>
      <c r="P82" s="28"/>
      <c r="Q82" s="24"/>
      <c r="R82" s="32"/>
      <c r="S82" s="32"/>
      <c r="T82" s="32"/>
      <c r="U82" s="32"/>
      <c r="V82" s="32"/>
      <c r="W82" s="32"/>
      <c r="X82" s="32"/>
      <c r="Y82" s="32"/>
      <c r="Z82" s="32">
        <v>1</v>
      </c>
      <c r="AA82" s="32"/>
      <c r="AB82" s="32"/>
      <c r="AC82" s="32"/>
      <c r="AD82" s="22"/>
      <c r="AE82" s="28"/>
      <c r="AF82" s="24"/>
      <c r="AG82" s="32"/>
      <c r="AH82" s="32"/>
      <c r="AI82" s="32"/>
      <c r="AJ82" s="32"/>
      <c r="AK82" s="32"/>
      <c r="AL82" s="32"/>
      <c r="AM82" s="32"/>
      <c r="AN82" s="32"/>
      <c r="AO82" s="32"/>
      <c r="AP82" s="32"/>
      <c r="AQ82" s="32"/>
      <c r="AR82" s="32"/>
      <c r="AS82" s="22"/>
      <c r="AT82" s="28"/>
    </row>
    <row r="83" spans="1:46" ht="13.7" customHeight="1" x14ac:dyDescent="0.25">
      <c r="A83" s="20"/>
      <c r="B83" s="33" t="s">
        <v>23</v>
      </c>
      <c r="C83" s="34"/>
      <c r="D83" s="34"/>
      <c r="E83" s="34"/>
      <c r="F83" s="34"/>
      <c r="G83" s="34"/>
      <c r="H83" s="34"/>
      <c r="I83" s="34"/>
      <c r="J83" s="34"/>
      <c r="K83" s="34"/>
      <c r="L83" s="34"/>
      <c r="M83" s="34"/>
      <c r="N83" s="34"/>
      <c r="O83" s="22"/>
      <c r="P83" s="28"/>
      <c r="Q83" s="24"/>
      <c r="R83" s="34"/>
      <c r="S83" s="34"/>
      <c r="T83" s="34"/>
      <c r="U83" s="34"/>
      <c r="V83" s="34"/>
      <c r="W83" s="34"/>
      <c r="X83" s="34"/>
      <c r="Y83" s="34"/>
      <c r="Z83" s="34"/>
      <c r="AA83" s="34"/>
      <c r="AB83" s="34"/>
      <c r="AC83" s="34"/>
      <c r="AD83" s="22"/>
      <c r="AE83" s="28"/>
      <c r="AF83" s="24"/>
      <c r="AG83" s="34"/>
      <c r="AH83" s="34"/>
      <c r="AI83" s="34"/>
      <c r="AJ83" s="34"/>
      <c r="AK83" s="34"/>
      <c r="AL83" s="34"/>
      <c r="AM83" s="34"/>
      <c r="AN83" s="34"/>
      <c r="AO83" s="34"/>
      <c r="AP83" s="34"/>
      <c r="AQ83" s="34"/>
      <c r="AR83" s="34"/>
      <c r="AS83" s="22"/>
      <c r="AT83" s="28"/>
    </row>
    <row r="84" spans="1:46" ht="13.5" customHeight="1" x14ac:dyDescent="0.25">
      <c r="A84" s="20"/>
      <c r="B84" s="31" t="s">
        <v>24</v>
      </c>
      <c r="C84" s="32"/>
      <c r="D84" s="32"/>
      <c r="E84" s="32"/>
      <c r="F84" s="32"/>
      <c r="G84" s="32"/>
      <c r="H84" s="32"/>
      <c r="I84" s="32"/>
      <c r="J84" s="32"/>
      <c r="K84" s="32">
        <f>K81+J81+I81+H81+G81+F81+E81+D81+C81-K82</f>
        <v>0</v>
      </c>
      <c r="L84" s="32">
        <f>L81+K81+J81+I81+H81+G81+F81+E81+D81+C81-L82</f>
        <v>0</v>
      </c>
      <c r="M84" s="32">
        <f>M81+L81+K81+J81+I81+H81+G81+F81+E81+D81+C81-M82</f>
        <v>4</v>
      </c>
      <c r="N84" s="32">
        <f>N81+M81+L81+K81+J81+I81+H81+G81+F81+E81+D81+C81-N82</f>
        <v>4</v>
      </c>
      <c r="O84" s="22"/>
      <c r="P84" s="35">
        <f>N84</f>
        <v>4</v>
      </c>
      <c r="Q84" s="24"/>
      <c r="R84" s="32">
        <f>R81+N84-R82</f>
        <v>4</v>
      </c>
      <c r="S84" s="32">
        <f t="shared" ref="S84:AC84" si="24">S81+R84-S82</f>
        <v>4</v>
      </c>
      <c r="T84" s="32">
        <f t="shared" si="24"/>
        <v>4</v>
      </c>
      <c r="U84" s="32">
        <f t="shared" si="24"/>
        <v>4</v>
      </c>
      <c r="V84" s="32">
        <f t="shared" si="24"/>
        <v>9</v>
      </c>
      <c r="W84" s="32">
        <f t="shared" si="24"/>
        <v>9</v>
      </c>
      <c r="X84" s="32">
        <f t="shared" si="24"/>
        <v>9</v>
      </c>
      <c r="Y84" s="32">
        <f t="shared" si="24"/>
        <v>9</v>
      </c>
      <c r="Z84" s="32">
        <f t="shared" si="24"/>
        <v>13</v>
      </c>
      <c r="AA84" s="32">
        <f t="shared" si="24"/>
        <v>13</v>
      </c>
      <c r="AB84" s="32">
        <f t="shared" si="24"/>
        <v>13</v>
      </c>
      <c r="AC84" s="32">
        <f t="shared" si="24"/>
        <v>13</v>
      </c>
      <c r="AD84" s="22"/>
      <c r="AE84" s="35">
        <f>AC84</f>
        <v>13</v>
      </c>
      <c r="AF84" s="24"/>
      <c r="AG84" s="32">
        <f>AG81+AC84-AG82</f>
        <v>13</v>
      </c>
      <c r="AH84" s="32">
        <f t="shared" ref="AH84:AR84" si="25">AH81+AG84-AH82</f>
        <v>13</v>
      </c>
      <c r="AI84" s="32">
        <f t="shared" si="25"/>
        <v>13</v>
      </c>
      <c r="AJ84" s="32">
        <f t="shared" si="25"/>
        <v>13</v>
      </c>
      <c r="AK84" s="32">
        <f t="shared" si="25"/>
        <v>19</v>
      </c>
      <c r="AL84" s="32">
        <f t="shared" si="25"/>
        <v>19</v>
      </c>
      <c r="AM84" s="32">
        <f t="shared" si="25"/>
        <v>19</v>
      </c>
      <c r="AN84" s="32">
        <f t="shared" si="25"/>
        <v>19</v>
      </c>
      <c r="AO84" s="32">
        <f t="shared" si="25"/>
        <v>25</v>
      </c>
      <c r="AP84" s="32">
        <f t="shared" si="25"/>
        <v>25</v>
      </c>
      <c r="AQ84" s="32">
        <f t="shared" si="25"/>
        <v>25</v>
      </c>
      <c r="AR84" s="32">
        <f t="shared" si="25"/>
        <v>25</v>
      </c>
      <c r="AS84" s="22"/>
      <c r="AT84" s="35">
        <f>AR84</f>
        <v>25</v>
      </c>
    </row>
    <row r="85" spans="1:46" ht="13.5" customHeight="1" x14ac:dyDescent="0.25">
      <c r="A85" s="20"/>
      <c r="B85" s="38"/>
      <c r="C85" s="13"/>
      <c r="D85" s="13"/>
      <c r="E85" s="13"/>
      <c r="F85" s="13"/>
      <c r="G85" s="13"/>
      <c r="H85" s="13"/>
      <c r="I85" s="13"/>
      <c r="J85" s="13"/>
      <c r="K85" s="13"/>
      <c r="L85" s="13"/>
      <c r="M85" s="13"/>
      <c r="N85" s="13"/>
      <c r="O85" s="22"/>
      <c r="P85" s="39"/>
      <c r="Q85" s="24"/>
      <c r="R85" s="13"/>
      <c r="S85" s="13"/>
      <c r="T85" s="13"/>
      <c r="U85" s="13"/>
      <c r="V85" s="13"/>
      <c r="W85" s="13"/>
      <c r="X85" s="13"/>
      <c r="Y85" s="13"/>
      <c r="Z85" s="13"/>
      <c r="AA85" s="13"/>
      <c r="AB85" s="13"/>
      <c r="AC85" s="13"/>
      <c r="AD85" s="22"/>
      <c r="AE85" s="39"/>
      <c r="AF85" s="24"/>
      <c r="AG85" s="13"/>
      <c r="AH85" s="13"/>
      <c r="AI85" s="13"/>
      <c r="AJ85" s="13"/>
      <c r="AK85" s="13"/>
      <c r="AL85" s="13"/>
      <c r="AM85" s="13"/>
      <c r="AN85" s="13"/>
      <c r="AO85" s="13"/>
      <c r="AP85" s="13"/>
      <c r="AQ85" s="13"/>
      <c r="AR85" s="13"/>
      <c r="AS85" s="22"/>
      <c r="AT85" s="39"/>
    </row>
    <row r="86" spans="1:46" ht="13.5" customHeight="1" x14ac:dyDescent="0.25">
      <c r="A86" s="20"/>
      <c r="B86" s="40" t="s">
        <v>37</v>
      </c>
      <c r="C86" s="13"/>
      <c r="D86" s="13"/>
      <c r="E86" s="13"/>
      <c r="F86" s="13"/>
      <c r="G86" s="13"/>
      <c r="H86" s="13"/>
      <c r="I86" s="13"/>
      <c r="J86" s="13"/>
      <c r="K86" s="13"/>
      <c r="L86" s="13"/>
      <c r="M86" s="13"/>
      <c r="N86" s="13"/>
      <c r="O86" s="22"/>
      <c r="P86" s="39"/>
      <c r="Q86" s="24"/>
      <c r="R86" s="13"/>
      <c r="S86" s="13"/>
      <c r="T86" s="13"/>
      <c r="U86" s="13"/>
      <c r="V86" s="13"/>
      <c r="W86" s="13"/>
      <c r="X86" s="13"/>
      <c r="Y86" s="13"/>
      <c r="Z86" s="13"/>
      <c r="AA86" s="13"/>
      <c r="AB86" s="13"/>
      <c r="AC86" s="13"/>
      <c r="AD86" s="22"/>
      <c r="AE86" s="39"/>
      <c r="AF86" s="24"/>
      <c r="AG86" s="13"/>
      <c r="AH86" s="13"/>
      <c r="AI86" s="13"/>
      <c r="AJ86" s="13"/>
      <c r="AK86" s="13"/>
      <c r="AL86" s="13"/>
      <c r="AM86" s="13"/>
      <c r="AN86" s="13"/>
      <c r="AO86" s="13"/>
      <c r="AP86" s="13"/>
      <c r="AQ86" s="13"/>
      <c r="AR86" s="13"/>
      <c r="AS86" s="22"/>
      <c r="AT86" s="39"/>
    </row>
    <row r="87" spans="1:46" ht="13.5" customHeight="1" x14ac:dyDescent="0.25">
      <c r="A87" s="20"/>
      <c r="B87" s="40" t="s">
        <v>38</v>
      </c>
      <c r="C87" s="13"/>
      <c r="D87" s="13"/>
      <c r="E87" s="13"/>
      <c r="F87" s="13"/>
      <c r="G87" s="13"/>
      <c r="H87" s="13"/>
      <c r="I87" s="13"/>
      <c r="J87" s="13"/>
      <c r="K87" s="13"/>
      <c r="L87" s="13"/>
      <c r="M87" s="13"/>
      <c r="N87" s="13"/>
      <c r="O87" s="22"/>
      <c r="P87" s="39"/>
      <c r="Q87" s="24"/>
      <c r="R87" s="13"/>
      <c r="S87" s="13"/>
      <c r="T87" s="13"/>
      <c r="U87" s="13"/>
      <c r="V87" s="13"/>
      <c r="W87" s="13"/>
      <c r="X87" s="13"/>
      <c r="Y87" s="13"/>
      <c r="Z87" s="13"/>
      <c r="AA87" s="13"/>
      <c r="AB87" s="13"/>
      <c r="AC87" s="13"/>
      <c r="AD87" s="22"/>
      <c r="AE87" s="39"/>
      <c r="AF87" s="24"/>
      <c r="AG87" s="13"/>
      <c r="AH87" s="13"/>
      <c r="AI87" s="13"/>
      <c r="AJ87" s="13"/>
      <c r="AK87" s="13"/>
      <c r="AL87" s="13"/>
      <c r="AM87" s="13"/>
      <c r="AN87" s="13"/>
      <c r="AO87" s="13"/>
      <c r="AP87" s="13"/>
      <c r="AQ87" s="13"/>
      <c r="AR87" s="13"/>
      <c r="AS87" s="22"/>
      <c r="AT87" s="39"/>
    </row>
    <row r="88" spans="1:46" ht="13.5" customHeight="1" x14ac:dyDescent="0.25">
      <c r="A88" s="20"/>
      <c r="B88" s="40" t="s">
        <v>39</v>
      </c>
      <c r="C88" s="13"/>
      <c r="D88" s="13"/>
      <c r="E88" s="13"/>
      <c r="F88" s="13"/>
      <c r="G88" s="13"/>
      <c r="H88" s="13"/>
      <c r="I88" s="13"/>
      <c r="J88" s="13"/>
      <c r="K88" s="13"/>
      <c r="L88" s="13"/>
      <c r="M88" s="13"/>
      <c r="N88" s="13"/>
      <c r="O88" s="22"/>
      <c r="P88" s="39"/>
      <c r="Q88" s="24"/>
      <c r="R88" s="13"/>
      <c r="S88" s="13"/>
      <c r="T88" s="13"/>
      <c r="U88" s="13"/>
      <c r="V88" s="13"/>
      <c r="W88" s="13"/>
      <c r="X88" s="13"/>
      <c r="Y88" s="13"/>
      <c r="Z88" s="13"/>
      <c r="AA88" s="13"/>
      <c r="AB88" s="13"/>
      <c r="AC88" s="13"/>
      <c r="AD88" s="22"/>
      <c r="AE88" s="39"/>
      <c r="AF88" s="24"/>
      <c r="AG88" s="13"/>
      <c r="AH88" s="13"/>
      <c r="AI88" s="13"/>
      <c r="AJ88" s="13"/>
      <c r="AK88" s="13"/>
      <c r="AL88" s="13"/>
      <c r="AM88" s="13"/>
      <c r="AN88" s="13"/>
      <c r="AO88" s="13"/>
      <c r="AP88" s="13"/>
      <c r="AQ88" s="13"/>
      <c r="AR88" s="13"/>
      <c r="AS88" s="22"/>
      <c r="AT88" s="39"/>
    </row>
    <row r="89" spans="1:46" ht="13.5" customHeight="1" x14ac:dyDescent="0.25">
      <c r="A89" s="20"/>
      <c r="B89" s="40" t="s">
        <v>40</v>
      </c>
      <c r="C89" s="13"/>
      <c r="D89" s="13"/>
      <c r="E89" s="13"/>
      <c r="F89" s="13"/>
      <c r="G89" s="13"/>
      <c r="H89" s="13"/>
      <c r="I89" s="13"/>
      <c r="J89" s="13"/>
      <c r="K89" s="13"/>
      <c r="L89" s="13"/>
      <c r="M89" s="13"/>
      <c r="N89" s="13"/>
      <c r="O89" s="22"/>
      <c r="P89" s="39"/>
      <c r="Q89" s="24"/>
      <c r="R89" s="13"/>
      <c r="S89" s="13"/>
      <c r="T89" s="13"/>
      <c r="U89" s="13"/>
      <c r="V89" s="13"/>
      <c r="W89" s="13"/>
      <c r="X89" s="13"/>
      <c r="Y89" s="13"/>
      <c r="Z89" s="13"/>
      <c r="AA89" s="13"/>
      <c r="AB89" s="13"/>
      <c r="AC89" s="13"/>
      <c r="AD89" s="22"/>
      <c r="AE89" s="39"/>
      <c r="AF89" s="24"/>
      <c r="AG89" s="13"/>
      <c r="AH89" s="13"/>
      <c r="AI89" s="13"/>
      <c r="AJ89" s="13"/>
      <c r="AK89" s="13"/>
      <c r="AL89" s="13"/>
      <c r="AM89" s="13"/>
      <c r="AN89" s="13"/>
      <c r="AO89" s="13"/>
      <c r="AP89" s="13"/>
      <c r="AQ89" s="13"/>
      <c r="AR89" s="13"/>
      <c r="AS89" s="22"/>
      <c r="AT89" s="39"/>
    </row>
    <row r="90" spans="1:46" ht="13.5" customHeight="1" x14ac:dyDescent="0.25">
      <c r="A90" s="20"/>
      <c r="B90" s="40" t="s">
        <v>41</v>
      </c>
      <c r="C90" s="13"/>
      <c r="D90" s="13"/>
      <c r="E90" s="13"/>
      <c r="F90" s="13"/>
      <c r="G90" s="13"/>
      <c r="H90" s="13"/>
      <c r="I90" s="13"/>
      <c r="J90" s="13"/>
      <c r="K90" s="13"/>
      <c r="L90" s="13"/>
      <c r="M90" s="13"/>
      <c r="N90" s="13"/>
      <c r="O90" s="22"/>
      <c r="P90" s="39"/>
      <c r="Q90" s="24"/>
      <c r="R90" s="13"/>
      <c r="S90" s="13"/>
      <c r="T90" s="13"/>
      <c r="U90" s="13"/>
      <c r="V90" s="13"/>
      <c r="W90" s="13"/>
      <c r="X90" s="13"/>
      <c r="Y90" s="13"/>
      <c r="Z90" s="13"/>
      <c r="AA90" s="13"/>
      <c r="AB90" s="13"/>
      <c r="AC90" s="13"/>
      <c r="AD90" s="22"/>
      <c r="AE90" s="39"/>
      <c r="AF90" s="24"/>
      <c r="AG90" s="13"/>
      <c r="AH90" s="13"/>
      <c r="AI90" s="13"/>
      <c r="AJ90" s="13"/>
      <c r="AK90" s="13"/>
      <c r="AL90" s="13"/>
      <c r="AM90" s="13"/>
      <c r="AN90" s="13"/>
      <c r="AO90" s="13"/>
      <c r="AP90" s="13"/>
      <c r="AQ90" s="13"/>
      <c r="AR90" s="13"/>
      <c r="AS90" s="22"/>
      <c r="AT90" s="39"/>
    </row>
    <row r="91" spans="1:46" ht="13.5" customHeight="1" x14ac:dyDescent="0.25">
      <c r="A91" s="20"/>
      <c r="B91" s="12"/>
      <c r="C91" s="12"/>
      <c r="D91" s="12"/>
      <c r="E91" s="12"/>
      <c r="F91" s="12"/>
      <c r="G91" s="12"/>
      <c r="H91" s="12"/>
      <c r="I91" s="12"/>
      <c r="J91" s="12"/>
      <c r="K91" s="12"/>
      <c r="L91" s="12"/>
      <c r="M91" s="12"/>
      <c r="N91" s="12"/>
      <c r="O91" s="22"/>
      <c r="P91" s="39"/>
      <c r="Q91" s="24"/>
      <c r="R91" s="30"/>
      <c r="S91" s="30"/>
      <c r="T91" s="30"/>
      <c r="U91" s="30"/>
      <c r="V91" s="30"/>
      <c r="W91" s="30"/>
      <c r="X91" s="30"/>
      <c r="Y91" s="30"/>
      <c r="Z91" s="30"/>
      <c r="AA91" s="30"/>
      <c r="AB91" s="30"/>
      <c r="AC91" s="30"/>
      <c r="AD91" s="22"/>
      <c r="AE91" s="39"/>
      <c r="AF91" s="24"/>
      <c r="AG91" s="30"/>
      <c r="AH91" s="30"/>
      <c r="AI91" s="30"/>
      <c r="AJ91" s="30"/>
      <c r="AK91" s="30"/>
      <c r="AL91" s="30"/>
      <c r="AM91" s="30"/>
      <c r="AN91" s="30"/>
      <c r="AO91" s="30"/>
      <c r="AP91" s="30"/>
      <c r="AQ91" s="30"/>
      <c r="AR91" s="30"/>
      <c r="AS91" s="22"/>
      <c r="AT91" s="39"/>
    </row>
    <row r="92" spans="1:46" ht="15" customHeight="1" x14ac:dyDescent="0.25">
      <c r="A92" s="10"/>
      <c r="B92" s="11" t="s">
        <v>42</v>
      </c>
      <c r="C92" s="12"/>
      <c r="D92" s="12"/>
      <c r="E92" s="12"/>
      <c r="F92" s="12"/>
      <c r="G92" s="12"/>
      <c r="H92" s="12"/>
      <c r="I92" s="12"/>
      <c r="J92" s="12"/>
      <c r="K92" s="12"/>
      <c r="L92" s="12"/>
      <c r="M92" s="12"/>
      <c r="N92" s="12"/>
      <c r="O92" s="22"/>
      <c r="P92" s="39"/>
      <c r="Q92" s="24"/>
      <c r="R92" s="30"/>
      <c r="S92" s="30"/>
      <c r="T92" s="30"/>
      <c r="U92" s="30"/>
      <c r="V92" s="30"/>
      <c r="W92" s="30"/>
      <c r="X92" s="30"/>
      <c r="Y92" s="30"/>
      <c r="Z92" s="30"/>
      <c r="AA92" s="30"/>
      <c r="AB92" s="30"/>
      <c r="AC92" s="30"/>
      <c r="AD92" s="22"/>
      <c r="AE92" s="39"/>
      <c r="AF92" s="24"/>
      <c r="AG92" s="30"/>
      <c r="AH92" s="30"/>
      <c r="AI92" s="30"/>
      <c r="AJ92" s="30"/>
      <c r="AK92" s="30"/>
      <c r="AL92" s="30"/>
      <c r="AM92" s="30"/>
      <c r="AN92" s="30"/>
      <c r="AO92" s="30"/>
      <c r="AP92" s="30"/>
      <c r="AQ92" s="30"/>
      <c r="AR92" s="30"/>
      <c r="AS92" s="22"/>
      <c r="AT92" s="39"/>
    </row>
    <row r="93" spans="1:46" ht="14.1" customHeight="1" x14ac:dyDescent="0.25">
      <c r="A93" s="15"/>
      <c r="B93" s="16"/>
      <c r="C93" s="12"/>
      <c r="D93" s="12"/>
      <c r="E93" s="12"/>
      <c r="F93" s="12"/>
      <c r="G93" s="12"/>
      <c r="H93" s="12"/>
      <c r="I93" s="12"/>
      <c r="J93" s="12"/>
      <c r="K93" s="12"/>
      <c r="L93" s="12"/>
      <c r="M93" s="12"/>
      <c r="N93" s="12"/>
      <c r="O93" s="22"/>
      <c r="P93" s="39"/>
      <c r="Q93" s="24"/>
      <c r="R93" s="30"/>
      <c r="S93" s="30"/>
      <c r="T93" s="30"/>
      <c r="U93" s="30"/>
      <c r="V93" s="30"/>
      <c r="W93" s="30"/>
      <c r="X93" s="30"/>
      <c r="Y93" s="30"/>
      <c r="Z93" s="30"/>
      <c r="AA93" s="30"/>
      <c r="AB93" s="30"/>
      <c r="AC93" s="30"/>
      <c r="AD93" s="22"/>
      <c r="AE93" s="39"/>
      <c r="AF93" s="24"/>
      <c r="AG93" s="30"/>
      <c r="AH93" s="30"/>
      <c r="AI93" s="30"/>
      <c r="AJ93" s="30"/>
      <c r="AK93" s="30"/>
      <c r="AL93" s="30"/>
      <c r="AM93" s="30"/>
      <c r="AN93" s="30"/>
      <c r="AO93" s="30"/>
      <c r="AP93" s="30"/>
      <c r="AQ93" s="30"/>
      <c r="AR93" s="30"/>
      <c r="AS93" s="22"/>
      <c r="AT93" s="39"/>
    </row>
    <row r="94" spans="1:46" ht="13.5" customHeight="1" x14ac:dyDescent="0.25">
      <c r="A94" s="20"/>
      <c r="B94" s="41" t="s">
        <v>20</v>
      </c>
      <c r="C94" s="12"/>
      <c r="D94" s="12"/>
      <c r="E94" s="12"/>
      <c r="F94" s="12"/>
      <c r="G94" s="12"/>
      <c r="H94" s="12"/>
      <c r="I94" s="12"/>
      <c r="J94" s="12"/>
      <c r="K94" s="12"/>
      <c r="L94" s="12"/>
      <c r="M94" s="12"/>
      <c r="N94" s="12"/>
      <c r="O94" s="22"/>
      <c r="P94" s="39"/>
      <c r="Q94" s="24"/>
      <c r="R94" s="30"/>
      <c r="S94" s="30"/>
      <c r="T94" s="30"/>
      <c r="U94" s="30"/>
      <c r="V94" s="30"/>
      <c r="W94" s="30"/>
      <c r="X94" s="30"/>
      <c r="Y94" s="30"/>
      <c r="Z94" s="30"/>
      <c r="AA94" s="30"/>
      <c r="AB94" s="30"/>
      <c r="AC94" s="30"/>
      <c r="AD94" s="22"/>
      <c r="AE94" s="39"/>
      <c r="AF94" s="24"/>
      <c r="AG94" s="30"/>
      <c r="AH94" s="30"/>
      <c r="AI94" s="30"/>
      <c r="AJ94" s="30"/>
      <c r="AK94" s="30"/>
      <c r="AL94" s="30"/>
      <c r="AM94" s="30"/>
      <c r="AN94" s="30"/>
      <c r="AO94" s="30"/>
      <c r="AP94" s="30"/>
      <c r="AQ94" s="30"/>
      <c r="AR94" s="30"/>
      <c r="AS94" s="22"/>
      <c r="AT94" s="39"/>
    </row>
    <row r="95" spans="1:46" ht="13.5" customHeight="1" x14ac:dyDescent="0.25">
      <c r="A95" s="20"/>
      <c r="B95" s="42" t="s">
        <v>43</v>
      </c>
      <c r="C95" s="43"/>
      <c r="D95" s="43"/>
      <c r="E95" s="43"/>
      <c r="F95" s="43"/>
      <c r="G95" s="43"/>
      <c r="H95" s="43"/>
      <c r="I95" s="43"/>
      <c r="J95" s="43"/>
      <c r="K95" s="43">
        <f>$C$143*K9</f>
        <v>119.96</v>
      </c>
      <c r="L95" s="43">
        <f>$C$143*L9</f>
        <v>119.96</v>
      </c>
      <c r="M95" s="43">
        <f>$C$143*M9</f>
        <v>119.96</v>
      </c>
      <c r="N95" s="43">
        <f>$C$143*N9</f>
        <v>119.96</v>
      </c>
      <c r="O95" s="22"/>
      <c r="P95" s="39"/>
      <c r="Q95" s="24"/>
      <c r="R95" s="44">
        <f t="shared" ref="R95:AC95" si="26">$C$143*R9</f>
        <v>149.94999999999999</v>
      </c>
      <c r="S95" s="44">
        <f t="shared" si="26"/>
        <v>149.94999999999999</v>
      </c>
      <c r="T95" s="44">
        <f t="shared" si="26"/>
        <v>149.94999999999999</v>
      </c>
      <c r="U95" s="44">
        <f t="shared" si="26"/>
        <v>149.94999999999999</v>
      </c>
      <c r="V95" s="44">
        <f t="shared" si="26"/>
        <v>149.94999999999999</v>
      </c>
      <c r="W95" s="44">
        <f t="shared" si="26"/>
        <v>149.94999999999999</v>
      </c>
      <c r="X95" s="44">
        <f t="shared" si="26"/>
        <v>149.94999999999999</v>
      </c>
      <c r="Y95" s="44">
        <f t="shared" si="26"/>
        <v>149.94999999999999</v>
      </c>
      <c r="Z95" s="44">
        <f t="shared" si="26"/>
        <v>149.94999999999999</v>
      </c>
      <c r="AA95" s="44">
        <f t="shared" si="26"/>
        <v>149.94999999999999</v>
      </c>
      <c r="AB95" s="44">
        <f t="shared" si="26"/>
        <v>149.94999999999999</v>
      </c>
      <c r="AC95" s="44">
        <f t="shared" si="26"/>
        <v>149.94999999999999</v>
      </c>
      <c r="AD95" s="22"/>
      <c r="AE95" s="39"/>
      <c r="AF95" s="24"/>
      <c r="AG95" s="44">
        <f t="shared" ref="AG95:AR95" si="27">$C$143*AG9</f>
        <v>179.94</v>
      </c>
      <c r="AH95" s="44">
        <f t="shared" si="27"/>
        <v>179.94</v>
      </c>
      <c r="AI95" s="44">
        <f t="shared" si="27"/>
        <v>179.94</v>
      </c>
      <c r="AJ95" s="44">
        <f t="shared" si="27"/>
        <v>179.94</v>
      </c>
      <c r="AK95" s="44">
        <f t="shared" si="27"/>
        <v>179.94</v>
      </c>
      <c r="AL95" s="44">
        <f t="shared" si="27"/>
        <v>179.94</v>
      </c>
      <c r="AM95" s="44">
        <f t="shared" si="27"/>
        <v>179.94</v>
      </c>
      <c r="AN95" s="44">
        <f t="shared" si="27"/>
        <v>179.94</v>
      </c>
      <c r="AO95" s="44">
        <f t="shared" si="27"/>
        <v>179.94</v>
      </c>
      <c r="AP95" s="44">
        <f t="shared" si="27"/>
        <v>179.94</v>
      </c>
      <c r="AQ95" s="44">
        <f t="shared" si="27"/>
        <v>179.94</v>
      </c>
      <c r="AR95" s="44">
        <f t="shared" si="27"/>
        <v>179.94</v>
      </c>
      <c r="AS95" s="22"/>
      <c r="AT95" s="39"/>
    </row>
    <row r="96" spans="1:46" ht="13.5" customHeight="1" x14ac:dyDescent="0.25">
      <c r="A96" s="20"/>
      <c r="B96" s="42" t="s">
        <v>44</v>
      </c>
      <c r="C96" s="43"/>
      <c r="D96" s="43"/>
      <c r="E96" s="43"/>
      <c r="F96" s="43"/>
      <c r="G96" s="43"/>
      <c r="H96" s="43"/>
      <c r="I96" s="43"/>
      <c r="J96" s="43"/>
      <c r="K96" s="43">
        <f>$C$143*K12</f>
        <v>119.96</v>
      </c>
      <c r="L96" s="43">
        <f>$C$143*L12</f>
        <v>239.92</v>
      </c>
      <c r="M96" s="43">
        <f>$C$143*M12</f>
        <v>359.88</v>
      </c>
      <c r="N96" s="43">
        <f>$C$143*N12</f>
        <v>479.84</v>
      </c>
      <c r="O96" s="22"/>
      <c r="P96" s="45">
        <f>SUM(C96:N96)</f>
        <v>1199.5999999999999</v>
      </c>
      <c r="Q96" s="24"/>
      <c r="R96" s="44">
        <f t="shared" ref="R96:AC96" si="28">$C$143*R12</f>
        <v>629.79</v>
      </c>
      <c r="S96" s="44">
        <f t="shared" si="28"/>
        <v>779.74</v>
      </c>
      <c r="T96" s="44">
        <f t="shared" si="28"/>
        <v>929.68999999999994</v>
      </c>
      <c r="U96" s="44">
        <f t="shared" si="28"/>
        <v>1079.6399999999999</v>
      </c>
      <c r="V96" s="44">
        <f t="shared" si="28"/>
        <v>1229.5899999999999</v>
      </c>
      <c r="W96" s="44">
        <f t="shared" si="28"/>
        <v>1379.54</v>
      </c>
      <c r="X96" s="44">
        <f t="shared" si="28"/>
        <v>1529.49</v>
      </c>
      <c r="Y96" s="44">
        <f t="shared" si="28"/>
        <v>1679.4399999999998</v>
      </c>
      <c r="Z96" s="44">
        <f t="shared" si="28"/>
        <v>1799.3999999999999</v>
      </c>
      <c r="AA96" s="44">
        <f t="shared" si="28"/>
        <v>1919.36</v>
      </c>
      <c r="AB96" s="44">
        <f t="shared" si="28"/>
        <v>2039.32</v>
      </c>
      <c r="AC96" s="44">
        <f t="shared" si="28"/>
        <v>2159.2799999999997</v>
      </c>
      <c r="AD96" s="22"/>
      <c r="AE96" s="45">
        <f>SUM(R96:AC96)</f>
        <v>17154.28</v>
      </c>
      <c r="AF96" s="24"/>
      <c r="AG96" s="44">
        <f t="shared" ref="AG96:AR96" si="29">$C$143*AG12</f>
        <v>2339.2199999999998</v>
      </c>
      <c r="AH96" s="44">
        <f t="shared" si="29"/>
        <v>2519.16</v>
      </c>
      <c r="AI96" s="44">
        <f t="shared" si="29"/>
        <v>2699.1</v>
      </c>
      <c r="AJ96" s="44">
        <f t="shared" si="29"/>
        <v>2879.04</v>
      </c>
      <c r="AK96" s="44">
        <f t="shared" si="29"/>
        <v>3058.98</v>
      </c>
      <c r="AL96" s="44">
        <f t="shared" si="29"/>
        <v>3238.9199999999996</v>
      </c>
      <c r="AM96" s="44">
        <f t="shared" si="29"/>
        <v>3418.8599999999997</v>
      </c>
      <c r="AN96" s="44">
        <f t="shared" si="29"/>
        <v>3598.7999999999997</v>
      </c>
      <c r="AO96" s="44">
        <f t="shared" si="29"/>
        <v>3778.74</v>
      </c>
      <c r="AP96" s="44">
        <f t="shared" si="29"/>
        <v>3958.68</v>
      </c>
      <c r="AQ96" s="44">
        <f t="shared" si="29"/>
        <v>4138.62</v>
      </c>
      <c r="AR96" s="44">
        <f t="shared" si="29"/>
        <v>4318.5599999999995</v>
      </c>
      <c r="AS96" s="22"/>
      <c r="AT96" s="45">
        <f>SUM(AG96:AR96)</f>
        <v>39946.68</v>
      </c>
    </row>
    <row r="97" spans="1:46" ht="13.5" customHeight="1" x14ac:dyDescent="0.25">
      <c r="A97" s="20"/>
      <c r="B97" s="41" t="s">
        <v>25</v>
      </c>
      <c r="C97" s="12"/>
      <c r="D97" s="12"/>
      <c r="E97" s="12"/>
      <c r="F97" s="12"/>
      <c r="G97" s="12"/>
      <c r="H97" s="12"/>
      <c r="I97" s="12"/>
      <c r="J97" s="12"/>
      <c r="K97" s="12"/>
      <c r="L97" s="12"/>
      <c r="M97" s="12"/>
      <c r="N97" s="12"/>
      <c r="O97" s="22"/>
      <c r="P97" s="39"/>
      <c r="Q97" s="24"/>
      <c r="R97" s="30"/>
      <c r="S97" s="30"/>
      <c r="T97" s="30"/>
      <c r="U97" s="30"/>
      <c r="V97" s="30"/>
      <c r="W97" s="30"/>
      <c r="X97" s="30"/>
      <c r="Y97" s="30"/>
      <c r="Z97" s="30"/>
      <c r="AA97" s="30"/>
      <c r="AB97" s="30"/>
      <c r="AC97" s="30"/>
      <c r="AD97" s="22"/>
      <c r="AE97" s="39"/>
      <c r="AF97" s="24"/>
      <c r="AG97" s="30"/>
      <c r="AH97" s="30"/>
      <c r="AI97" s="30"/>
      <c r="AJ97" s="30"/>
      <c r="AK97" s="30"/>
      <c r="AL97" s="30"/>
      <c r="AM97" s="30"/>
      <c r="AN97" s="30"/>
      <c r="AO97" s="30"/>
      <c r="AP97" s="30"/>
      <c r="AQ97" s="30"/>
      <c r="AR97" s="30"/>
      <c r="AS97" s="22"/>
      <c r="AT97" s="39"/>
    </row>
    <row r="98" spans="1:46" ht="13.5" customHeight="1" x14ac:dyDescent="0.25">
      <c r="A98" s="20"/>
      <c r="B98" s="42" t="s">
        <v>43</v>
      </c>
      <c r="C98" s="43"/>
      <c r="D98" s="43"/>
      <c r="E98" s="43"/>
      <c r="F98" s="43"/>
      <c r="G98" s="43"/>
      <c r="H98" s="43"/>
      <c r="I98" s="43"/>
      <c r="J98" s="43"/>
      <c r="K98" s="43">
        <f>$C$144*K15</f>
        <v>599.88</v>
      </c>
      <c r="L98" s="43">
        <f>$C$144*L15</f>
        <v>599.88</v>
      </c>
      <c r="M98" s="43">
        <f>$C$144*M15</f>
        <v>599.88</v>
      </c>
      <c r="N98" s="43">
        <f>$C$144*N15</f>
        <v>599.88</v>
      </c>
      <c r="O98" s="22"/>
      <c r="P98" s="39"/>
      <c r="Q98" s="24"/>
      <c r="R98" s="44">
        <f t="shared" ref="R98:AC98" si="30">$C$144*R15</f>
        <v>749.85</v>
      </c>
      <c r="S98" s="44">
        <f t="shared" si="30"/>
        <v>749.85</v>
      </c>
      <c r="T98" s="44">
        <f t="shared" si="30"/>
        <v>749.85</v>
      </c>
      <c r="U98" s="44">
        <f t="shared" si="30"/>
        <v>749.85</v>
      </c>
      <c r="V98" s="44">
        <f t="shared" si="30"/>
        <v>749.85</v>
      </c>
      <c r="W98" s="44">
        <f t="shared" si="30"/>
        <v>749.85</v>
      </c>
      <c r="X98" s="44">
        <f t="shared" si="30"/>
        <v>749.85</v>
      </c>
      <c r="Y98" s="44">
        <f t="shared" si="30"/>
        <v>749.85</v>
      </c>
      <c r="Z98" s="44">
        <f t="shared" si="30"/>
        <v>749.85</v>
      </c>
      <c r="AA98" s="44">
        <f t="shared" si="30"/>
        <v>749.85</v>
      </c>
      <c r="AB98" s="44">
        <f t="shared" si="30"/>
        <v>749.85</v>
      </c>
      <c r="AC98" s="44">
        <f t="shared" si="30"/>
        <v>749.85</v>
      </c>
      <c r="AD98" s="22"/>
      <c r="AE98" s="39"/>
      <c r="AF98" s="24"/>
      <c r="AG98" s="44">
        <f t="shared" ref="AG98:AR98" si="31">$C$144*AG15</f>
        <v>1199.76</v>
      </c>
      <c r="AH98" s="44">
        <f t="shared" si="31"/>
        <v>1199.76</v>
      </c>
      <c r="AI98" s="44">
        <f t="shared" si="31"/>
        <v>1199.76</v>
      </c>
      <c r="AJ98" s="44">
        <f t="shared" si="31"/>
        <v>1199.76</v>
      </c>
      <c r="AK98" s="44">
        <f t="shared" si="31"/>
        <v>1199.76</v>
      </c>
      <c r="AL98" s="44">
        <f t="shared" si="31"/>
        <v>1199.76</v>
      </c>
      <c r="AM98" s="44">
        <f t="shared" si="31"/>
        <v>1199.76</v>
      </c>
      <c r="AN98" s="44">
        <f t="shared" si="31"/>
        <v>1199.76</v>
      </c>
      <c r="AO98" s="44">
        <f t="shared" si="31"/>
        <v>1199.76</v>
      </c>
      <c r="AP98" s="44">
        <f t="shared" si="31"/>
        <v>1199.76</v>
      </c>
      <c r="AQ98" s="44">
        <f t="shared" si="31"/>
        <v>1199.76</v>
      </c>
      <c r="AR98" s="44">
        <f t="shared" si="31"/>
        <v>1199.76</v>
      </c>
      <c r="AS98" s="22"/>
      <c r="AT98" s="39"/>
    </row>
    <row r="99" spans="1:46" ht="13.5" customHeight="1" x14ac:dyDescent="0.25">
      <c r="A99" s="20"/>
      <c r="B99" s="42" t="s">
        <v>44</v>
      </c>
      <c r="C99" s="43"/>
      <c r="D99" s="43"/>
      <c r="E99" s="43"/>
      <c r="F99" s="43"/>
      <c r="G99" s="43"/>
      <c r="H99" s="43"/>
      <c r="I99" s="43"/>
      <c r="J99" s="43"/>
      <c r="K99" s="43">
        <f>$C$144*K18</f>
        <v>599.88</v>
      </c>
      <c r="L99" s="43">
        <f>$C$144*L18</f>
        <v>1199.76</v>
      </c>
      <c r="M99" s="43">
        <f>$C$144*M18</f>
        <v>1799.64</v>
      </c>
      <c r="N99" s="43">
        <f>$C$144*N18</f>
        <v>2399.52</v>
      </c>
      <c r="O99" s="22"/>
      <c r="P99" s="45">
        <f>SUM(C99:N99)</f>
        <v>5998.7999999999993</v>
      </c>
      <c r="Q99" s="24"/>
      <c r="R99" s="44">
        <f t="shared" ref="R99:AC99" si="32">$C$144*R18</f>
        <v>3149.3700000000003</v>
      </c>
      <c r="S99" s="44">
        <f t="shared" si="32"/>
        <v>3899.2200000000003</v>
      </c>
      <c r="T99" s="44">
        <f t="shared" si="32"/>
        <v>4649.0700000000006</v>
      </c>
      <c r="U99" s="44">
        <f t="shared" si="32"/>
        <v>5398.92</v>
      </c>
      <c r="V99" s="44">
        <f t="shared" si="32"/>
        <v>6148.77</v>
      </c>
      <c r="W99" s="44">
        <f t="shared" si="32"/>
        <v>6898.62</v>
      </c>
      <c r="X99" s="44">
        <f t="shared" si="32"/>
        <v>7648.47</v>
      </c>
      <c r="Y99" s="44">
        <f t="shared" si="32"/>
        <v>8398.32</v>
      </c>
      <c r="Z99" s="44">
        <f t="shared" si="32"/>
        <v>9098.18</v>
      </c>
      <c r="AA99" s="44">
        <f t="shared" si="32"/>
        <v>9798.0400000000009</v>
      </c>
      <c r="AB99" s="44">
        <f t="shared" si="32"/>
        <v>10497.9</v>
      </c>
      <c r="AC99" s="44">
        <f t="shared" si="32"/>
        <v>11197.76</v>
      </c>
      <c r="AD99" s="22"/>
      <c r="AE99" s="45">
        <f>SUM(R99:AC99)</f>
        <v>86782.64</v>
      </c>
      <c r="AF99" s="24"/>
      <c r="AG99" s="44">
        <f t="shared" ref="AG99:AR99" si="33">$C$144*AG18</f>
        <v>12397.52</v>
      </c>
      <c r="AH99" s="44">
        <f t="shared" si="33"/>
        <v>13597.28</v>
      </c>
      <c r="AI99" s="44">
        <f t="shared" si="33"/>
        <v>14797.04</v>
      </c>
      <c r="AJ99" s="44">
        <f t="shared" si="33"/>
        <v>15996.800000000001</v>
      </c>
      <c r="AK99" s="44">
        <f t="shared" si="33"/>
        <v>17196.560000000001</v>
      </c>
      <c r="AL99" s="44">
        <f t="shared" si="33"/>
        <v>18396.32</v>
      </c>
      <c r="AM99" s="44">
        <f t="shared" si="33"/>
        <v>19596.080000000002</v>
      </c>
      <c r="AN99" s="44">
        <f t="shared" si="33"/>
        <v>20795.84</v>
      </c>
      <c r="AO99" s="44">
        <f t="shared" si="33"/>
        <v>21995.600000000002</v>
      </c>
      <c r="AP99" s="44">
        <f t="shared" si="33"/>
        <v>23195.360000000001</v>
      </c>
      <c r="AQ99" s="44">
        <f t="shared" si="33"/>
        <v>24395.120000000003</v>
      </c>
      <c r="AR99" s="44">
        <f t="shared" si="33"/>
        <v>25594.880000000001</v>
      </c>
      <c r="AS99" s="22"/>
      <c r="AT99" s="45">
        <f>SUM(AG99:AR99)</f>
        <v>227954.40000000002</v>
      </c>
    </row>
    <row r="100" spans="1:46" ht="13.5" customHeight="1" x14ac:dyDescent="0.25">
      <c r="A100" s="20"/>
      <c r="B100" s="41" t="s">
        <v>26</v>
      </c>
      <c r="C100" s="43"/>
      <c r="D100" s="43"/>
      <c r="E100" s="43"/>
      <c r="F100" s="43"/>
      <c r="G100" s="43"/>
      <c r="H100" s="43"/>
      <c r="I100" s="43"/>
      <c r="J100" s="43"/>
      <c r="K100" s="43"/>
      <c r="L100" s="43"/>
      <c r="M100" s="43"/>
      <c r="N100" s="43"/>
      <c r="O100" s="22"/>
      <c r="P100" s="39"/>
      <c r="Q100" s="24"/>
      <c r="R100" s="44"/>
      <c r="S100" s="44"/>
      <c r="T100" s="44"/>
      <c r="U100" s="44"/>
      <c r="V100" s="44"/>
      <c r="W100" s="44"/>
      <c r="X100" s="44"/>
      <c r="Y100" s="44"/>
      <c r="Z100" s="44"/>
      <c r="AA100" s="44"/>
      <c r="AB100" s="44"/>
      <c r="AC100" s="44"/>
      <c r="AD100" s="22"/>
      <c r="AE100" s="39"/>
      <c r="AF100" s="24"/>
      <c r="AG100" s="44"/>
      <c r="AH100" s="44"/>
      <c r="AI100" s="44"/>
      <c r="AJ100" s="44"/>
      <c r="AK100" s="44"/>
      <c r="AL100" s="44"/>
      <c r="AM100" s="44"/>
      <c r="AN100" s="44"/>
      <c r="AO100" s="44"/>
      <c r="AP100" s="44"/>
      <c r="AQ100" s="44"/>
      <c r="AR100" s="44"/>
      <c r="AS100" s="22"/>
      <c r="AT100" s="39"/>
    </row>
    <row r="101" spans="1:46" ht="13.5" customHeight="1" x14ac:dyDescent="0.25">
      <c r="A101" s="20"/>
      <c r="B101" s="42" t="s">
        <v>43</v>
      </c>
      <c r="C101" s="43"/>
      <c r="D101" s="43"/>
      <c r="E101" s="43"/>
      <c r="F101" s="43"/>
      <c r="G101" s="43"/>
      <c r="H101" s="43"/>
      <c r="I101" s="43"/>
      <c r="J101" s="43"/>
      <c r="K101" s="43">
        <f>$C$145*K21</f>
        <v>559.91999999999996</v>
      </c>
      <c r="L101" s="43">
        <f>$C$145*L21</f>
        <v>559.91999999999996</v>
      </c>
      <c r="M101" s="43">
        <f>$C$145*M21</f>
        <v>559.91999999999996</v>
      </c>
      <c r="N101" s="43">
        <f>$C$145*N21</f>
        <v>559.91999999999996</v>
      </c>
      <c r="O101" s="22"/>
      <c r="P101" s="39"/>
      <c r="Q101" s="24"/>
      <c r="R101" s="44">
        <f t="shared" ref="R101:AC101" si="34">$C$145*R21</f>
        <v>699.9</v>
      </c>
      <c r="S101" s="44">
        <f t="shared" si="34"/>
        <v>699.9</v>
      </c>
      <c r="T101" s="44">
        <f t="shared" si="34"/>
        <v>699.9</v>
      </c>
      <c r="U101" s="44">
        <f t="shared" si="34"/>
        <v>699.9</v>
      </c>
      <c r="V101" s="44">
        <f t="shared" si="34"/>
        <v>699.9</v>
      </c>
      <c r="W101" s="44">
        <f t="shared" si="34"/>
        <v>699.9</v>
      </c>
      <c r="X101" s="44">
        <f t="shared" si="34"/>
        <v>699.9</v>
      </c>
      <c r="Y101" s="44">
        <f t="shared" si="34"/>
        <v>699.9</v>
      </c>
      <c r="Z101" s="44">
        <f t="shared" si="34"/>
        <v>699.9</v>
      </c>
      <c r="AA101" s="44">
        <f t="shared" si="34"/>
        <v>699.9</v>
      </c>
      <c r="AB101" s="44">
        <f t="shared" si="34"/>
        <v>699.9</v>
      </c>
      <c r="AC101" s="44">
        <f t="shared" si="34"/>
        <v>699.9</v>
      </c>
      <c r="AD101" s="22"/>
      <c r="AE101" s="39"/>
      <c r="AF101" s="24"/>
      <c r="AG101" s="44">
        <f t="shared" ref="AG101:AR101" si="35">$C$145*AG21</f>
        <v>1259.82</v>
      </c>
      <c r="AH101" s="44">
        <f t="shared" si="35"/>
        <v>1259.82</v>
      </c>
      <c r="AI101" s="44">
        <f t="shared" si="35"/>
        <v>1259.82</v>
      </c>
      <c r="AJ101" s="44">
        <f t="shared" si="35"/>
        <v>1259.82</v>
      </c>
      <c r="AK101" s="44">
        <f t="shared" si="35"/>
        <v>1259.82</v>
      </c>
      <c r="AL101" s="44">
        <f t="shared" si="35"/>
        <v>1259.82</v>
      </c>
      <c r="AM101" s="44">
        <f t="shared" si="35"/>
        <v>1259.82</v>
      </c>
      <c r="AN101" s="44">
        <f t="shared" si="35"/>
        <v>1259.82</v>
      </c>
      <c r="AO101" s="44">
        <f t="shared" si="35"/>
        <v>1259.82</v>
      </c>
      <c r="AP101" s="44">
        <f t="shared" si="35"/>
        <v>1259.82</v>
      </c>
      <c r="AQ101" s="44">
        <f t="shared" si="35"/>
        <v>1259.82</v>
      </c>
      <c r="AR101" s="44">
        <f t="shared" si="35"/>
        <v>1259.82</v>
      </c>
      <c r="AS101" s="22"/>
      <c r="AT101" s="39"/>
    </row>
    <row r="102" spans="1:46" ht="13.5" customHeight="1" x14ac:dyDescent="0.25">
      <c r="A102" s="20"/>
      <c r="B102" s="42" t="s">
        <v>44</v>
      </c>
      <c r="C102" s="43"/>
      <c r="D102" s="43"/>
      <c r="E102" s="43"/>
      <c r="F102" s="43"/>
      <c r="G102" s="43"/>
      <c r="H102" s="43"/>
      <c r="I102" s="43"/>
      <c r="J102" s="43"/>
      <c r="K102" s="43">
        <f>$C$145*K24</f>
        <v>559.91999999999996</v>
      </c>
      <c r="L102" s="43">
        <f>$C$145*L24</f>
        <v>1119.8399999999999</v>
      </c>
      <c r="M102" s="43">
        <f>$C$145*M24</f>
        <v>1679.7599999999998</v>
      </c>
      <c r="N102" s="43">
        <f>$C$145*N24</f>
        <v>2239.6799999999998</v>
      </c>
      <c r="O102" s="22"/>
      <c r="P102" s="45">
        <f>SUM(C102:N102)</f>
        <v>5599.1999999999989</v>
      </c>
      <c r="Q102" s="24"/>
      <c r="R102" s="44">
        <f t="shared" ref="R102:AC102" si="36">$C$145*R24</f>
        <v>2939.58</v>
      </c>
      <c r="S102" s="44">
        <f t="shared" si="36"/>
        <v>3639.4799999999996</v>
      </c>
      <c r="T102" s="44">
        <f t="shared" si="36"/>
        <v>4339.38</v>
      </c>
      <c r="U102" s="44">
        <f t="shared" si="36"/>
        <v>5039.28</v>
      </c>
      <c r="V102" s="44">
        <f t="shared" si="36"/>
        <v>5739.1799999999994</v>
      </c>
      <c r="W102" s="44">
        <f t="shared" si="36"/>
        <v>6439.08</v>
      </c>
      <c r="X102" s="44">
        <f t="shared" si="36"/>
        <v>7138.98</v>
      </c>
      <c r="Y102" s="44">
        <f t="shared" si="36"/>
        <v>7838.8799999999992</v>
      </c>
      <c r="Z102" s="44">
        <f t="shared" si="36"/>
        <v>8468.7899999999991</v>
      </c>
      <c r="AA102" s="44">
        <f t="shared" si="36"/>
        <v>9098.6999999999989</v>
      </c>
      <c r="AB102" s="44">
        <f t="shared" si="36"/>
        <v>9728.6099999999988</v>
      </c>
      <c r="AC102" s="44">
        <f t="shared" si="36"/>
        <v>10358.519999999999</v>
      </c>
      <c r="AD102" s="22"/>
      <c r="AE102" s="45">
        <f>SUM(R102:AC102)</f>
        <v>80768.459999999992</v>
      </c>
      <c r="AF102" s="24"/>
      <c r="AG102" s="44">
        <f t="shared" ref="AG102:AR102" si="37">$C$145*AG24</f>
        <v>11618.339999999998</v>
      </c>
      <c r="AH102" s="44">
        <f t="shared" si="37"/>
        <v>12878.16</v>
      </c>
      <c r="AI102" s="44">
        <f t="shared" si="37"/>
        <v>14137.98</v>
      </c>
      <c r="AJ102" s="44">
        <f t="shared" si="37"/>
        <v>15397.8</v>
      </c>
      <c r="AK102" s="44">
        <f t="shared" si="37"/>
        <v>16657.62</v>
      </c>
      <c r="AL102" s="44">
        <f t="shared" si="37"/>
        <v>17917.439999999999</v>
      </c>
      <c r="AM102" s="44">
        <f t="shared" si="37"/>
        <v>19177.259999999998</v>
      </c>
      <c r="AN102" s="44">
        <f t="shared" si="37"/>
        <v>20437.079999999998</v>
      </c>
      <c r="AO102" s="44">
        <f t="shared" si="37"/>
        <v>21696.899999999998</v>
      </c>
      <c r="AP102" s="44">
        <f t="shared" si="37"/>
        <v>22956.719999999998</v>
      </c>
      <c r="AQ102" s="44">
        <f t="shared" si="37"/>
        <v>24216.539999999997</v>
      </c>
      <c r="AR102" s="44">
        <f t="shared" si="37"/>
        <v>25476.359999999997</v>
      </c>
      <c r="AS102" s="22"/>
      <c r="AT102" s="45">
        <f>SUM(AG102:AR102)</f>
        <v>222568.19999999998</v>
      </c>
    </row>
    <row r="103" spans="1:46" ht="13.5" customHeight="1" x14ac:dyDescent="0.25">
      <c r="A103" s="20"/>
      <c r="B103" s="46" t="s">
        <v>27</v>
      </c>
      <c r="C103" s="43"/>
      <c r="D103" s="43"/>
      <c r="E103" s="43"/>
      <c r="F103" s="43"/>
      <c r="G103" s="43"/>
      <c r="H103" s="43"/>
      <c r="I103" s="43"/>
      <c r="J103" s="43"/>
      <c r="K103" s="43"/>
      <c r="L103" s="43"/>
      <c r="M103" s="43"/>
      <c r="N103" s="43"/>
      <c r="O103" s="22"/>
      <c r="P103" s="39"/>
      <c r="Q103" s="24"/>
      <c r="R103" s="44"/>
      <c r="S103" s="44"/>
      <c r="T103" s="44"/>
      <c r="U103" s="44"/>
      <c r="V103" s="44"/>
      <c r="W103" s="44"/>
      <c r="X103" s="44"/>
      <c r="Y103" s="44"/>
      <c r="Z103" s="44"/>
      <c r="AA103" s="44"/>
      <c r="AB103" s="44"/>
      <c r="AC103" s="44"/>
      <c r="AD103" s="22"/>
      <c r="AE103" s="39"/>
      <c r="AF103" s="24"/>
      <c r="AG103" s="44"/>
      <c r="AH103" s="44"/>
      <c r="AI103" s="44"/>
      <c r="AJ103" s="44"/>
      <c r="AK103" s="44"/>
      <c r="AL103" s="44"/>
      <c r="AM103" s="44"/>
      <c r="AN103" s="44"/>
      <c r="AO103" s="44"/>
      <c r="AP103" s="44"/>
      <c r="AQ103" s="44"/>
      <c r="AR103" s="44"/>
      <c r="AS103" s="22"/>
      <c r="AT103" s="39"/>
    </row>
    <row r="104" spans="1:46" ht="13.5" customHeight="1" x14ac:dyDescent="0.25">
      <c r="A104" s="20"/>
      <c r="B104" s="42" t="s">
        <v>43</v>
      </c>
      <c r="C104" s="43"/>
      <c r="D104" s="43"/>
      <c r="E104" s="43"/>
      <c r="F104" s="43"/>
      <c r="G104" s="43"/>
      <c r="H104" s="43"/>
      <c r="I104" s="43"/>
      <c r="J104" s="43"/>
      <c r="K104" s="43">
        <f>$C$146*K27</f>
        <v>0</v>
      </c>
      <c r="L104" s="43">
        <f>$C$146*L27</f>
        <v>0</v>
      </c>
      <c r="M104" s="43">
        <f>$C$146*M27</f>
        <v>0</v>
      </c>
      <c r="N104" s="43">
        <f>$C$146*N27</f>
        <v>599.96</v>
      </c>
      <c r="O104" s="22"/>
      <c r="P104" s="39"/>
      <c r="Q104" s="24"/>
      <c r="R104" s="44">
        <f t="shared" ref="R104:AC104" si="38">$C$146*R27</f>
        <v>0</v>
      </c>
      <c r="S104" s="44">
        <f t="shared" si="38"/>
        <v>0</v>
      </c>
      <c r="T104" s="44">
        <f t="shared" si="38"/>
        <v>0</v>
      </c>
      <c r="U104" s="44">
        <f t="shared" si="38"/>
        <v>749.95</v>
      </c>
      <c r="V104" s="44">
        <f t="shared" si="38"/>
        <v>0</v>
      </c>
      <c r="W104" s="44">
        <f t="shared" si="38"/>
        <v>0</v>
      </c>
      <c r="X104" s="44">
        <f t="shared" si="38"/>
        <v>0</v>
      </c>
      <c r="Y104" s="44">
        <f t="shared" si="38"/>
        <v>749.95</v>
      </c>
      <c r="Z104" s="44">
        <f t="shared" si="38"/>
        <v>0</v>
      </c>
      <c r="AA104" s="44">
        <f t="shared" si="38"/>
        <v>0</v>
      </c>
      <c r="AB104" s="44">
        <f t="shared" si="38"/>
        <v>0</v>
      </c>
      <c r="AC104" s="44">
        <f t="shared" si="38"/>
        <v>749.95</v>
      </c>
      <c r="AD104" s="22"/>
      <c r="AE104" s="39"/>
      <c r="AF104" s="24"/>
      <c r="AG104" s="44">
        <f t="shared" ref="AG104:AR104" si="39">$C$146*AG27</f>
        <v>0</v>
      </c>
      <c r="AH104" s="44">
        <f t="shared" si="39"/>
        <v>0</v>
      </c>
      <c r="AI104" s="44">
        <f t="shared" si="39"/>
        <v>0</v>
      </c>
      <c r="AJ104" s="44">
        <f t="shared" si="39"/>
        <v>899.94</v>
      </c>
      <c r="AK104" s="44">
        <f t="shared" si="39"/>
        <v>0</v>
      </c>
      <c r="AL104" s="44">
        <f t="shared" si="39"/>
        <v>0</v>
      </c>
      <c r="AM104" s="44">
        <f t="shared" si="39"/>
        <v>0</v>
      </c>
      <c r="AN104" s="44">
        <f t="shared" si="39"/>
        <v>899.94</v>
      </c>
      <c r="AO104" s="44">
        <f t="shared" si="39"/>
        <v>0</v>
      </c>
      <c r="AP104" s="44">
        <f t="shared" si="39"/>
        <v>0</v>
      </c>
      <c r="AQ104" s="44">
        <f t="shared" si="39"/>
        <v>0</v>
      </c>
      <c r="AR104" s="44">
        <f t="shared" si="39"/>
        <v>899.94</v>
      </c>
      <c r="AS104" s="22"/>
      <c r="AT104" s="39"/>
    </row>
    <row r="105" spans="1:46" ht="13.5" customHeight="1" x14ac:dyDescent="0.25">
      <c r="A105" s="20"/>
      <c r="B105" s="42" t="s">
        <v>44</v>
      </c>
      <c r="C105" s="43"/>
      <c r="D105" s="43"/>
      <c r="E105" s="43"/>
      <c r="F105" s="43"/>
      <c r="G105" s="43"/>
      <c r="H105" s="43"/>
      <c r="I105" s="43"/>
      <c r="J105" s="43"/>
      <c r="K105" s="43">
        <f>$C$146*K30</f>
        <v>0</v>
      </c>
      <c r="L105" s="43">
        <f>$C$146*L30</f>
        <v>0</v>
      </c>
      <c r="M105" s="43">
        <f>$C$146*M30</f>
        <v>0</v>
      </c>
      <c r="N105" s="43">
        <f>$C$146*N30</f>
        <v>599.96</v>
      </c>
      <c r="O105" s="22"/>
      <c r="P105" s="45">
        <f>SUM(C105:N105)</f>
        <v>599.96</v>
      </c>
      <c r="Q105" s="24"/>
      <c r="R105" s="44">
        <f t="shared" ref="R105:AC105" si="40">$C$146*R30</f>
        <v>599.96</v>
      </c>
      <c r="S105" s="44">
        <f t="shared" si="40"/>
        <v>599.96</v>
      </c>
      <c r="T105" s="44">
        <f t="shared" si="40"/>
        <v>599.96</v>
      </c>
      <c r="U105" s="44">
        <f t="shared" si="40"/>
        <v>1349.91</v>
      </c>
      <c r="V105" s="44">
        <f t="shared" si="40"/>
        <v>1349.91</v>
      </c>
      <c r="W105" s="44">
        <f t="shared" si="40"/>
        <v>1349.91</v>
      </c>
      <c r="X105" s="44">
        <f t="shared" si="40"/>
        <v>1349.91</v>
      </c>
      <c r="Y105" s="44">
        <f t="shared" si="40"/>
        <v>2099.86</v>
      </c>
      <c r="Z105" s="44">
        <f t="shared" si="40"/>
        <v>1949.8700000000001</v>
      </c>
      <c r="AA105" s="44">
        <f t="shared" si="40"/>
        <v>1799.88</v>
      </c>
      <c r="AB105" s="44">
        <f t="shared" si="40"/>
        <v>1649.89</v>
      </c>
      <c r="AC105" s="44">
        <f t="shared" si="40"/>
        <v>2249.8500000000004</v>
      </c>
      <c r="AD105" s="22"/>
      <c r="AE105" s="45">
        <f>SUM(R105:AC105)</f>
        <v>16948.870000000003</v>
      </c>
      <c r="AF105" s="24"/>
      <c r="AG105" s="44">
        <f t="shared" ref="AG105:AR105" si="41">$C$146*AG30</f>
        <v>2249.8500000000004</v>
      </c>
      <c r="AH105" s="44">
        <f t="shared" si="41"/>
        <v>2249.8500000000004</v>
      </c>
      <c r="AI105" s="44">
        <f t="shared" si="41"/>
        <v>2249.8500000000004</v>
      </c>
      <c r="AJ105" s="44">
        <f t="shared" si="41"/>
        <v>3149.79</v>
      </c>
      <c r="AK105" s="44">
        <f t="shared" si="41"/>
        <v>3149.79</v>
      </c>
      <c r="AL105" s="44">
        <f t="shared" si="41"/>
        <v>3149.79</v>
      </c>
      <c r="AM105" s="44">
        <f t="shared" si="41"/>
        <v>3149.79</v>
      </c>
      <c r="AN105" s="44">
        <f t="shared" si="41"/>
        <v>4049.7300000000005</v>
      </c>
      <c r="AO105" s="44">
        <f t="shared" si="41"/>
        <v>4049.7300000000005</v>
      </c>
      <c r="AP105" s="44">
        <f t="shared" si="41"/>
        <v>4049.7300000000005</v>
      </c>
      <c r="AQ105" s="44">
        <f t="shared" si="41"/>
        <v>4049.7300000000005</v>
      </c>
      <c r="AR105" s="44">
        <f t="shared" si="41"/>
        <v>4949.67</v>
      </c>
      <c r="AS105" s="22"/>
      <c r="AT105" s="45">
        <f>SUM(AG105:AR105)</f>
        <v>40497.300000000003</v>
      </c>
    </row>
    <row r="106" spans="1:46" ht="13.5" customHeight="1" x14ac:dyDescent="0.25">
      <c r="A106" s="20"/>
      <c r="B106" s="46" t="s">
        <v>28</v>
      </c>
      <c r="C106" s="43"/>
      <c r="D106" s="43"/>
      <c r="E106" s="43"/>
      <c r="F106" s="43"/>
      <c r="G106" s="43"/>
      <c r="H106" s="43"/>
      <c r="I106" s="43"/>
      <c r="J106" s="43"/>
      <c r="K106" s="43"/>
      <c r="L106" s="43"/>
      <c r="M106" s="43"/>
      <c r="N106" s="43"/>
      <c r="O106" s="22"/>
      <c r="P106" s="39"/>
      <c r="Q106" s="24"/>
      <c r="R106" s="44"/>
      <c r="S106" s="44"/>
      <c r="T106" s="44"/>
      <c r="U106" s="44"/>
      <c r="V106" s="44"/>
      <c r="W106" s="44"/>
      <c r="X106" s="44"/>
      <c r="Y106" s="44"/>
      <c r="Z106" s="44"/>
      <c r="AA106" s="44"/>
      <c r="AB106" s="44"/>
      <c r="AC106" s="44"/>
      <c r="AD106" s="22"/>
      <c r="AE106" s="39"/>
      <c r="AF106" s="24"/>
      <c r="AG106" s="44"/>
      <c r="AH106" s="44"/>
      <c r="AI106" s="44"/>
      <c r="AJ106" s="44"/>
      <c r="AK106" s="44"/>
      <c r="AL106" s="44"/>
      <c r="AM106" s="44"/>
      <c r="AN106" s="44"/>
      <c r="AO106" s="44"/>
      <c r="AP106" s="44"/>
      <c r="AQ106" s="44"/>
      <c r="AR106" s="44"/>
      <c r="AS106" s="22"/>
      <c r="AT106" s="39"/>
    </row>
    <row r="107" spans="1:46" ht="13.5" customHeight="1" x14ac:dyDescent="0.25">
      <c r="A107" s="20"/>
      <c r="B107" s="42" t="s">
        <v>43</v>
      </c>
      <c r="C107" s="43"/>
      <c r="D107" s="43"/>
      <c r="E107" s="43"/>
      <c r="F107" s="43"/>
      <c r="G107" s="43"/>
      <c r="H107" s="43"/>
      <c r="I107" s="43"/>
      <c r="J107" s="43"/>
      <c r="K107" s="43">
        <f>$C$150*K33</f>
        <v>0</v>
      </c>
      <c r="L107" s="43">
        <f>$C$150*L33</f>
        <v>0</v>
      </c>
      <c r="M107" s="43">
        <f>$C$150*M33</f>
        <v>0</v>
      </c>
      <c r="N107" s="43">
        <f>$C$150*N33</f>
        <v>0</v>
      </c>
      <c r="O107" s="22"/>
      <c r="P107" s="39"/>
      <c r="Q107" s="24"/>
      <c r="R107" s="44">
        <f t="shared" ref="R107:AC107" si="42">$C$150*R33</f>
        <v>0</v>
      </c>
      <c r="S107" s="44">
        <f t="shared" si="42"/>
        <v>0</v>
      </c>
      <c r="T107" s="44">
        <f t="shared" si="42"/>
        <v>0</v>
      </c>
      <c r="U107" s="44">
        <f t="shared" si="42"/>
        <v>0</v>
      </c>
      <c r="V107" s="44">
        <f t="shared" si="42"/>
        <v>0</v>
      </c>
      <c r="W107" s="44">
        <f t="shared" si="42"/>
        <v>0</v>
      </c>
      <c r="X107" s="44">
        <f t="shared" si="42"/>
        <v>0</v>
      </c>
      <c r="Y107" s="44">
        <f t="shared" si="42"/>
        <v>0</v>
      </c>
      <c r="Z107" s="44">
        <f t="shared" si="42"/>
        <v>0</v>
      </c>
      <c r="AA107" s="44">
        <f t="shared" si="42"/>
        <v>0</v>
      </c>
      <c r="AB107" s="44">
        <f t="shared" si="42"/>
        <v>0</v>
      </c>
      <c r="AC107" s="44">
        <f t="shared" si="42"/>
        <v>0</v>
      </c>
      <c r="AD107" s="22"/>
      <c r="AE107" s="39"/>
      <c r="AF107" s="24"/>
      <c r="AG107" s="44">
        <f t="shared" ref="AG107:AR107" si="43">$C$150*AG33</f>
        <v>0</v>
      </c>
      <c r="AH107" s="44">
        <f t="shared" si="43"/>
        <v>0</v>
      </c>
      <c r="AI107" s="44">
        <f t="shared" si="43"/>
        <v>0</v>
      </c>
      <c r="AJ107" s="44">
        <f t="shared" si="43"/>
        <v>0</v>
      </c>
      <c r="AK107" s="44">
        <f t="shared" si="43"/>
        <v>0</v>
      </c>
      <c r="AL107" s="44">
        <f t="shared" si="43"/>
        <v>0</v>
      </c>
      <c r="AM107" s="44">
        <f t="shared" si="43"/>
        <v>0</v>
      </c>
      <c r="AN107" s="44">
        <f t="shared" si="43"/>
        <v>0</v>
      </c>
      <c r="AO107" s="44">
        <f t="shared" si="43"/>
        <v>0</v>
      </c>
      <c r="AP107" s="44">
        <f t="shared" si="43"/>
        <v>0</v>
      </c>
      <c r="AQ107" s="44">
        <f t="shared" si="43"/>
        <v>0</v>
      </c>
      <c r="AR107" s="44">
        <f t="shared" si="43"/>
        <v>0</v>
      </c>
      <c r="AS107" s="22"/>
      <c r="AT107" s="39"/>
    </row>
    <row r="108" spans="1:46" ht="13.5" customHeight="1" x14ac:dyDescent="0.25">
      <c r="A108" s="20"/>
      <c r="B108" s="42" t="s">
        <v>44</v>
      </c>
      <c r="C108" s="43"/>
      <c r="D108" s="43"/>
      <c r="E108" s="43"/>
      <c r="F108" s="43"/>
      <c r="G108" s="43"/>
      <c r="H108" s="43"/>
      <c r="I108" s="43"/>
      <c r="J108" s="43"/>
      <c r="K108" s="43">
        <f>$C$150*K36</f>
        <v>0</v>
      </c>
      <c r="L108" s="43">
        <f>$C$150*L36</f>
        <v>0</v>
      </c>
      <c r="M108" s="43">
        <f>$C$150*M36</f>
        <v>0</v>
      </c>
      <c r="N108" s="43">
        <f>$C$150*N36</f>
        <v>0</v>
      </c>
      <c r="O108" s="22"/>
      <c r="P108" s="45">
        <f>SUM(C108:N108)</f>
        <v>0</v>
      </c>
      <c r="Q108" s="24"/>
      <c r="R108" s="44">
        <f t="shared" ref="R108:AC108" si="44">$C$150*R36</f>
        <v>0</v>
      </c>
      <c r="S108" s="44">
        <f t="shared" si="44"/>
        <v>0</v>
      </c>
      <c r="T108" s="44">
        <f t="shared" si="44"/>
        <v>0</v>
      </c>
      <c r="U108" s="44">
        <f t="shared" si="44"/>
        <v>0</v>
      </c>
      <c r="V108" s="44">
        <f t="shared" si="44"/>
        <v>0</v>
      </c>
      <c r="W108" s="44">
        <f t="shared" si="44"/>
        <v>0</v>
      </c>
      <c r="X108" s="44">
        <f t="shared" si="44"/>
        <v>0</v>
      </c>
      <c r="Y108" s="44">
        <f t="shared" si="44"/>
        <v>0</v>
      </c>
      <c r="Z108" s="44">
        <f t="shared" si="44"/>
        <v>0</v>
      </c>
      <c r="AA108" s="44">
        <f t="shared" si="44"/>
        <v>0</v>
      </c>
      <c r="AB108" s="44">
        <f t="shared" si="44"/>
        <v>0</v>
      </c>
      <c r="AC108" s="44">
        <f t="shared" si="44"/>
        <v>0</v>
      </c>
      <c r="AD108" s="22"/>
      <c r="AE108" s="45">
        <f>SUM(R108:AC108)</f>
        <v>0</v>
      </c>
      <c r="AF108" s="24"/>
      <c r="AG108" s="44">
        <f t="shared" ref="AG108:AR108" si="45">$C$150*AG36</f>
        <v>0</v>
      </c>
      <c r="AH108" s="44">
        <f t="shared" si="45"/>
        <v>0</v>
      </c>
      <c r="AI108" s="44">
        <f t="shared" si="45"/>
        <v>0</v>
      </c>
      <c r="AJ108" s="44">
        <f t="shared" si="45"/>
        <v>0</v>
      </c>
      <c r="AK108" s="44">
        <f t="shared" si="45"/>
        <v>0</v>
      </c>
      <c r="AL108" s="44">
        <f t="shared" si="45"/>
        <v>0</v>
      </c>
      <c r="AM108" s="44">
        <f t="shared" si="45"/>
        <v>0</v>
      </c>
      <c r="AN108" s="44">
        <f t="shared" si="45"/>
        <v>0</v>
      </c>
      <c r="AO108" s="44">
        <f t="shared" si="45"/>
        <v>0</v>
      </c>
      <c r="AP108" s="44">
        <f t="shared" si="45"/>
        <v>0</v>
      </c>
      <c r="AQ108" s="44">
        <f t="shared" si="45"/>
        <v>0</v>
      </c>
      <c r="AR108" s="44">
        <f t="shared" si="45"/>
        <v>0</v>
      </c>
      <c r="AS108" s="22"/>
      <c r="AT108" s="45">
        <f>SUM(AG108:AR108)</f>
        <v>0</v>
      </c>
    </row>
    <row r="109" spans="1:46" ht="13.5" customHeight="1" x14ac:dyDescent="0.25">
      <c r="A109" s="20"/>
      <c r="B109" s="46" t="s">
        <v>29</v>
      </c>
      <c r="C109" s="43"/>
      <c r="D109" s="43"/>
      <c r="E109" s="43"/>
      <c r="F109" s="43"/>
      <c r="G109" s="43"/>
      <c r="H109" s="43"/>
      <c r="I109" s="43"/>
      <c r="J109" s="43"/>
      <c r="K109" s="43"/>
      <c r="L109" s="43"/>
      <c r="M109" s="43"/>
      <c r="N109" s="43"/>
      <c r="O109" s="22"/>
      <c r="P109" s="39"/>
      <c r="Q109" s="24"/>
      <c r="R109" s="44"/>
      <c r="S109" s="44"/>
      <c r="T109" s="44"/>
      <c r="U109" s="44"/>
      <c r="V109" s="44"/>
      <c r="W109" s="44"/>
      <c r="X109" s="44"/>
      <c r="Y109" s="44"/>
      <c r="Z109" s="44"/>
      <c r="AA109" s="44"/>
      <c r="AB109" s="44"/>
      <c r="AC109" s="44"/>
      <c r="AD109" s="22"/>
      <c r="AE109" s="39"/>
      <c r="AF109" s="24"/>
      <c r="AG109" s="44"/>
      <c r="AH109" s="44"/>
      <c r="AI109" s="44"/>
      <c r="AJ109" s="44"/>
      <c r="AK109" s="44"/>
      <c r="AL109" s="44"/>
      <c r="AM109" s="44"/>
      <c r="AN109" s="44"/>
      <c r="AO109" s="44"/>
      <c r="AP109" s="44"/>
      <c r="AQ109" s="44"/>
      <c r="AR109" s="44"/>
      <c r="AS109" s="22"/>
      <c r="AT109" s="39"/>
    </row>
    <row r="110" spans="1:46" ht="13.5" customHeight="1" x14ac:dyDescent="0.25">
      <c r="A110" s="20"/>
      <c r="B110" s="42" t="s">
        <v>43</v>
      </c>
      <c r="C110" s="43"/>
      <c r="D110" s="43"/>
      <c r="E110" s="43"/>
      <c r="F110" s="43"/>
      <c r="G110" s="43"/>
      <c r="H110" s="43"/>
      <c r="I110" s="43"/>
      <c r="J110" s="43"/>
      <c r="K110" s="43">
        <f>$C$151*K39</f>
        <v>479.92</v>
      </c>
      <c r="L110" s="43">
        <f>$C$151*L39</f>
        <v>479.92</v>
      </c>
      <c r="M110" s="43">
        <f>$C$151*M39</f>
        <v>479.92</v>
      </c>
      <c r="N110" s="43">
        <f>$C$151*N39</f>
        <v>479.92</v>
      </c>
      <c r="O110" s="22"/>
      <c r="P110" s="39"/>
      <c r="Q110" s="24"/>
      <c r="R110" s="44">
        <f t="shared" ref="R110:AC110" si="46">$C$151*R39</f>
        <v>1199.8</v>
      </c>
      <c r="S110" s="44">
        <f t="shared" si="46"/>
        <v>1199.8</v>
      </c>
      <c r="T110" s="44">
        <f t="shared" si="46"/>
        <v>1199.8</v>
      </c>
      <c r="U110" s="44">
        <f t="shared" si="46"/>
        <v>1199.8</v>
      </c>
      <c r="V110" s="44">
        <f t="shared" si="46"/>
        <v>1199.8</v>
      </c>
      <c r="W110" s="44">
        <f t="shared" si="46"/>
        <v>1199.8</v>
      </c>
      <c r="X110" s="44">
        <f t="shared" si="46"/>
        <v>1199.8</v>
      </c>
      <c r="Y110" s="44">
        <f t="shared" si="46"/>
        <v>1199.8</v>
      </c>
      <c r="Z110" s="44">
        <f t="shared" si="46"/>
        <v>1199.8</v>
      </c>
      <c r="AA110" s="44">
        <f t="shared" si="46"/>
        <v>1199.8</v>
      </c>
      <c r="AB110" s="44">
        <f t="shared" si="46"/>
        <v>1199.8</v>
      </c>
      <c r="AC110" s="44">
        <f t="shared" si="46"/>
        <v>1199.8</v>
      </c>
      <c r="AD110" s="22"/>
      <c r="AE110" s="39"/>
      <c r="AF110" s="24"/>
      <c r="AG110" s="44">
        <f t="shared" ref="AG110:AR110" si="47">$C$151*AG39</f>
        <v>2159.64</v>
      </c>
      <c r="AH110" s="44">
        <f t="shared" si="47"/>
        <v>2159.64</v>
      </c>
      <c r="AI110" s="44">
        <f t="shared" si="47"/>
        <v>2159.64</v>
      </c>
      <c r="AJ110" s="44">
        <f t="shared" si="47"/>
        <v>2159.64</v>
      </c>
      <c r="AK110" s="44">
        <f t="shared" si="47"/>
        <v>2159.64</v>
      </c>
      <c r="AL110" s="44">
        <f t="shared" si="47"/>
        <v>2159.64</v>
      </c>
      <c r="AM110" s="44">
        <f t="shared" si="47"/>
        <v>2159.64</v>
      </c>
      <c r="AN110" s="44">
        <f t="shared" si="47"/>
        <v>2159.64</v>
      </c>
      <c r="AO110" s="44">
        <f t="shared" si="47"/>
        <v>2159.64</v>
      </c>
      <c r="AP110" s="44">
        <f t="shared" si="47"/>
        <v>2159.64</v>
      </c>
      <c r="AQ110" s="44">
        <f t="shared" si="47"/>
        <v>2159.64</v>
      </c>
      <c r="AR110" s="44">
        <f t="shared" si="47"/>
        <v>2159.64</v>
      </c>
      <c r="AS110" s="22"/>
      <c r="AT110" s="39"/>
    </row>
    <row r="111" spans="1:46" ht="13.5" customHeight="1" x14ac:dyDescent="0.25">
      <c r="A111" s="20"/>
      <c r="B111" s="42" t="s">
        <v>44</v>
      </c>
      <c r="C111" s="43"/>
      <c r="D111" s="43"/>
      <c r="E111" s="43"/>
      <c r="F111" s="43"/>
      <c r="G111" s="43"/>
      <c r="H111" s="43"/>
      <c r="I111" s="43"/>
      <c r="J111" s="43"/>
      <c r="K111" s="43">
        <f>$C$151*K42</f>
        <v>479.92</v>
      </c>
      <c r="L111" s="43">
        <f>$C$151*L42</f>
        <v>959.84</v>
      </c>
      <c r="M111" s="43">
        <f>$C$151*M42</f>
        <v>1439.76</v>
      </c>
      <c r="N111" s="43">
        <f>$C$151*N42</f>
        <v>1919.68</v>
      </c>
      <c r="O111" s="22"/>
      <c r="P111" s="45">
        <f>SUM(C111:N111)</f>
        <v>4799.2</v>
      </c>
      <c r="Q111" s="24"/>
      <c r="R111" s="44">
        <f t="shared" ref="R111:AC111" si="48">$C$151*R42</f>
        <v>3119.48</v>
      </c>
      <c r="S111" s="44">
        <f t="shared" si="48"/>
        <v>4319.28</v>
      </c>
      <c r="T111" s="44">
        <f t="shared" si="48"/>
        <v>5519.08</v>
      </c>
      <c r="U111" s="44">
        <f t="shared" si="48"/>
        <v>6718.88</v>
      </c>
      <c r="V111" s="44">
        <f t="shared" si="48"/>
        <v>7918.68</v>
      </c>
      <c r="W111" s="44">
        <f t="shared" si="48"/>
        <v>9118.48</v>
      </c>
      <c r="X111" s="44">
        <f t="shared" si="48"/>
        <v>10318.280000000001</v>
      </c>
      <c r="Y111" s="44">
        <f t="shared" si="48"/>
        <v>11518.08</v>
      </c>
      <c r="Z111" s="44">
        <f t="shared" si="48"/>
        <v>12657.890000000001</v>
      </c>
      <c r="AA111" s="44">
        <f t="shared" si="48"/>
        <v>13797.7</v>
      </c>
      <c r="AB111" s="44">
        <f t="shared" si="48"/>
        <v>14937.51</v>
      </c>
      <c r="AC111" s="44">
        <f t="shared" si="48"/>
        <v>16077.32</v>
      </c>
      <c r="AD111" s="22"/>
      <c r="AE111" s="45">
        <f>SUM(R111:AC111)</f>
        <v>116020.66</v>
      </c>
      <c r="AF111" s="24"/>
      <c r="AG111" s="44">
        <f t="shared" ref="AG111:AR111" si="49">$C$151*AG42</f>
        <v>18236.96</v>
      </c>
      <c r="AH111" s="44">
        <f t="shared" si="49"/>
        <v>20396.600000000002</v>
      </c>
      <c r="AI111" s="44">
        <f t="shared" si="49"/>
        <v>22556.240000000002</v>
      </c>
      <c r="AJ111" s="44">
        <f t="shared" si="49"/>
        <v>24715.88</v>
      </c>
      <c r="AK111" s="44">
        <f t="shared" si="49"/>
        <v>26875.52</v>
      </c>
      <c r="AL111" s="44">
        <f t="shared" si="49"/>
        <v>29035.16</v>
      </c>
      <c r="AM111" s="44">
        <f t="shared" si="49"/>
        <v>31194.799999999999</v>
      </c>
      <c r="AN111" s="44">
        <f t="shared" si="49"/>
        <v>33354.44</v>
      </c>
      <c r="AO111" s="44">
        <f t="shared" si="49"/>
        <v>35514.080000000002</v>
      </c>
      <c r="AP111" s="44">
        <f t="shared" si="49"/>
        <v>37673.72</v>
      </c>
      <c r="AQ111" s="44">
        <f t="shared" si="49"/>
        <v>39833.360000000001</v>
      </c>
      <c r="AR111" s="44">
        <f t="shared" si="49"/>
        <v>41993</v>
      </c>
      <c r="AS111" s="22"/>
      <c r="AT111" s="45">
        <f>SUM(AG111:AR111)</f>
        <v>361379.76</v>
      </c>
    </row>
    <row r="112" spans="1:46" ht="13.5" customHeight="1" x14ac:dyDescent="0.25">
      <c r="A112" s="20"/>
      <c r="B112" s="46" t="s">
        <v>30</v>
      </c>
      <c r="C112" s="43"/>
      <c r="D112" s="43"/>
      <c r="E112" s="43"/>
      <c r="F112" s="43"/>
      <c r="G112" s="43"/>
      <c r="H112" s="43"/>
      <c r="I112" s="43"/>
      <c r="J112" s="43"/>
      <c r="K112" s="43"/>
      <c r="L112" s="43"/>
      <c r="M112" s="43"/>
      <c r="N112" s="43"/>
      <c r="O112" s="22"/>
      <c r="P112" s="39"/>
      <c r="Q112" s="24"/>
      <c r="R112" s="44"/>
      <c r="S112" s="44"/>
      <c r="T112" s="44"/>
      <c r="U112" s="44"/>
      <c r="V112" s="44"/>
      <c r="W112" s="44"/>
      <c r="X112" s="44"/>
      <c r="Y112" s="44"/>
      <c r="Z112" s="44"/>
      <c r="AA112" s="44"/>
      <c r="AB112" s="44"/>
      <c r="AC112" s="44"/>
      <c r="AD112" s="22"/>
      <c r="AE112" s="39"/>
      <c r="AF112" s="24"/>
      <c r="AG112" s="44"/>
      <c r="AH112" s="44"/>
      <c r="AI112" s="44"/>
      <c r="AJ112" s="44"/>
      <c r="AK112" s="44"/>
      <c r="AL112" s="44"/>
      <c r="AM112" s="44"/>
      <c r="AN112" s="44"/>
      <c r="AO112" s="44"/>
      <c r="AP112" s="44"/>
      <c r="AQ112" s="44"/>
      <c r="AR112" s="44"/>
      <c r="AS112" s="22"/>
      <c r="AT112" s="39"/>
    </row>
    <row r="113" spans="1:46" ht="13.5" customHeight="1" x14ac:dyDescent="0.25">
      <c r="A113" s="20"/>
      <c r="B113" s="42" t="s">
        <v>43</v>
      </c>
      <c r="C113" s="43"/>
      <c r="D113" s="43"/>
      <c r="E113" s="43"/>
      <c r="F113" s="43"/>
      <c r="G113" s="43"/>
      <c r="H113" s="43"/>
      <c r="I113" s="43"/>
      <c r="J113" s="43"/>
      <c r="K113" s="43">
        <f>$C$152*K45</f>
        <v>719.92</v>
      </c>
      <c r="L113" s="43">
        <f>$C$152*L45</f>
        <v>719.92</v>
      </c>
      <c r="M113" s="43">
        <f>$C$152*M45</f>
        <v>719.92</v>
      </c>
      <c r="N113" s="43">
        <f>$C$152*N45</f>
        <v>719.92</v>
      </c>
      <c r="O113" s="22"/>
      <c r="P113" s="39"/>
      <c r="Q113" s="24"/>
      <c r="R113" s="44">
        <f t="shared" ref="R113:AC113" si="50">$C$152*R45</f>
        <v>1799.8</v>
      </c>
      <c r="S113" s="44">
        <f t="shared" si="50"/>
        <v>1799.8</v>
      </c>
      <c r="T113" s="44">
        <f t="shared" si="50"/>
        <v>1799.8</v>
      </c>
      <c r="U113" s="44">
        <f t="shared" si="50"/>
        <v>1799.8</v>
      </c>
      <c r="V113" s="44">
        <f t="shared" si="50"/>
        <v>1799.8</v>
      </c>
      <c r="W113" s="44">
        <f t="shared" si="50"/>
        <v>1799.8</v>
      </c>
      <c r="X113" s="44">
        <f t="shared" si="50"/>
        <v>1799.8</v>
      </c>
      <c r="Y113" s="44">
        <f t="shared" si="50"/>
        <v>1799.8</v>
      </c>
      <c r="Z113" s="44">
        <f t="shared" si="50"/>
        <v>1799.8</v>
      </c>
      <c r="AA113" s="44">
        <f t="shared" si="50"/>
        <v>1799.8</v>
      </c>
      <c r="AB113" s="44">
        <f t="shared" si="50"/>
        <v>1799.8</v>
      </c>
      <c r="AC113" s="44">
        <f t="shared" si="50"/>
        <v>1799.8</v>
      </c>
      <c r="AD113" s="22"/>
      <c r="AE113" s="39"/>
      <c r="AF113" s="24"/>
      <c r="AG113" s="44">
        <f t="shared" ref="AG113:AR113" si="51">$C$152*AG45</f>
        <v>3239.64</v>
      </c>
      <c r="AH113" s="44">
        <f t="shared" si="51"/>
        <v>3239.64</v>
      </c>
      <c r="AI113" s="44">
        <f t="shared" si="51"/>
        <v>3239.64</v>
      </c>
      <c r="AJ113" s="44">
        <f t="shared" si="51"/>
        <v>3239.64</v>
      </c>
      <c r="AK113" s="44">
        <f t="shared" si="51"/>
        <v>3239.64</v>
      </c>
      <c r="AL113" s="44">
        <f t="shared" si="51"/>
        <v>3239.64</v>
      </c>
      <c r="AM113" s="44">
        <f t="shared" si="51"/>
        <v>3239.64</v>
      </c>
      <c r="AN113" s="44">
        <f t="shared" si="51"/>
        <v>3239.64</v>
      </c>
      <c r="AO113" s="44">
        <f t="shared" si="51"/>
        <v>3239.64</v>
      </c>
      <c r="AP113" s="44">
        <f t="shared" si="51"/>
        <v>3239.64</v>
      </c>
      <c r="AQ113" s="44">
        <f t="shared" si="51"/>
        <v>3239.64</v>
      </c>
      <c r="AR113" s="44">
        <f t="shared" si="51"/>
        <v>3239.64</v>
      </c>
      <c r="AS113" s="22"/>
      <c r="AT113" s="39"/>
    </row>
    <row r="114" spans="1:46" ht="13.5" customHeight="1" x14ac:dyDescent="0.25">
      <c r="A114" s="20"/>
      <c r="B114" s="42" t="s">
        <v>44</v>
      </c>
      <c r="C114" s="43"/>
      <c r="D114" s="43"/>
      <c r="E114" s="43"/>
      <c r="F114" s="43"/>
      <c r="G114" s="43"/>
      <c r="H114" s="43"/>
      <c r="I114" s="43"/>
      <c r="J114" s="43"/>
      <c r="K114" s="43">
        <f>$C$152*K48</f>
        <v>719.92</v>
      </c>
      <c r="L114" s="43">
        <f>$C$152*L48</f>
        <v>1439.84</v>
      </c>
      <c r="M114" s="43">
        <f>$C$152*M48</f>
        <v>2159.7599999999998</v>
      </c>
      <c r="N114" s="43">
        <f>$C$152*N48</f>
        <v>2879.68</v>
      </c>
      <c r="O114" s="22"/>
      <c r="P114" s="45">
        <f>SUM(C114:N114)</f>
        <v>7199.1999999999989</v>
      </c>
      <c r="Q114" s="24"/>
      <c r="R114" s="44">
        <f t="shared" ref="R114:AC114" si="52">$C$152*R48</f>
        <v>4679.4799999999996</v>
      </c>
      <c r="S114" s="44">
        <f t="shared" si="52"/>
        <v>6479.28</v>
      </c>
      <c r="T114" s="44">
        <f t="shared" si="52"/>
        <v>8279.08</v>
      </c>
      <c r="U114" s="44">
        <f t="shared" si="52"/>
        <v>10078.879999999999</v>
      </c>
      <c r="V114" s="44">
        <f t="shared" si="52"/>
        <v>11878.679999999998</v>
      </c>
      <c r="W114" s="44">
        <f t="shared" si="52"/>
        <v>13678.48</v>
      </c>
      <c r="X114" s="44">
        <f t="shared" si="52"/>
        <v>15478.279999999999</v>
      </c>
      <c r="Y114" s="44">
        <f t="shared" si="52"/>
        <v>17278.079999999998</v>
      </c>
      <c r="Z114" s="44">
        <f t="shared" si="52"/>
        <v>18987.89</v>
      </c>
      <c r="AA114" s="44">
        <f t="shared" si="52"/>
        <v>20697.699999999997</v>
      </c>
      <c r="AB114" s="44">
        <f t="shared" si="52"/>
        <v>22407.51</v>
      </c>
      <c r="AC114" s="44">
        <f t="shared" si="52"/>
        <v>24117.32</v>
      </c>
      <c r="AD114" s="22"/>
      <c r="AE114" s="45">
        <f>SUM(R114:AC114)</f>
        <v>174040.66</v>
      </c>
      <c r="AF114" s="24"/>
      <c r="AG114" s="44">
        <f t="shared" ref="AG114:AR114" si="53">$C$152*AG48</f>
        <v>27356.959999999999</v>
      </c>
      <c r="AH114" s="44">
        <f t="shared" si="53"/>
        <v>30596.6</v>
      </c>
      <c r="AI114" s="44">
        <f t="shared" si="53"/>
        <v>33836.239999999998</v>
      </c>
      <c r="AJ114" s="44">
        <f t="shared" si="53"/>
        <v>37075.879999999997</v>
      </c>
      <c r="AK114" s="44">
        <f t="shared" si="53"/>
        <v>40315.519999999997</v>
      </c>
      <c r="AL114" s="44">
        <f t="shared" si="53"/>
        <v>43555.159999999996</v>
      </c>
      <c r="AM114" s="44">
        <f t="shared" si="53"/>
        <v>46794.799999999996</v>
      </c>
      <c r="AN114" s="44">
        <f t="shared" si="53"/>
        <v>50034.439999999995</v>
      </c>
      <c r="AO114" s="44">
        <f t="shared" si="53"/>
        <v>53274.079999999994</v>
      </c>
      <c r="AP114" s="44">
        <f t="shared" si="53"/>
        <v>56513.719999999994</v>
      </c>
      <c r="AQ114" s="44">
        <f t="shared" si="53"/>
        <v>59753.359999999993</v>
      </c>
      <c r="AR114" s="44">
        <f t="shared" si="53"/>
        <v>62993</v>
      </c>
      <c r="AS114" s="22"/>
      <c r="AT114" s="45">
        <f>SUM(AG114:AR114)</f>
        <v>542099.76</v>
      </c>
    </row>
    <row r="115" spans="1:46" ht="13.5" customHeight="1" x14ac:dyDescent="0.25">
      <c r="A115" s="20"/>
      <c r="B115" s="46" t="s">
        <v>31</v>
      </c>
      <c r="C115" s="43"/>
      <c r="D115" s="43"/>
      <c r="E115" s="43"/>
      <c r="F115" s="43"/>
      <c r="G115" s="43"/>
      <c r="H115" s="43"/>
      <c r="I115" s="43"/>
      <c r="J115" s="43"/>
      <c r="K115" s="43"/>
      <c r="L115" s="43"/>
      <c r="M115" s="43"/>
      <c r="N115" s="43"/>
      <c r="O115" s="22"/>
      <c r="P115" s="39"/>
      <c r="Q115" s="24"/>
      <c r="R115" s="44"/>
      <c r="S115" s="44"/>
      <c r="T115" s="44"/>
      <c r="U115" s="44"/>
      <c r="V115" s="44"/>
      <c r="W115" s="44"/>
      <c r="X115" s="44"/>
      <c r="Y115" s="44"/>
      <c r="Z115" s="44"/>
      <c r="AA115" s="44"/>
      <c r="AB115" s="44"/>
      <c r="AC115" s="44"/>
      <c r="AD115" s="22"/>
      <c r="AE115" s="39"/>
      <c r="AF115" s="24"/>
      <c r="AG115" s="44"/>
      <c r="AH115" s="44"/>
      <c r="AI115" s="44"/>
      <c r="AJ115" s="44"/>
      <c r="AK115" s="44"/>
      <c r="AL115" s="44"/>
      <c r="AM115" s="44"/>
      <c r="AN115" s="44"/>
      <c r="AO115" s="44"/>
      <c r="AP115" s="44"/>
      <c r="AQ115" s="44"/>
      <c r="AR115" s="44"/>
      <c r="AS115" s="22"/>
      <c r="AT115" s="39"/>
    </row>
    <row r="116" spans="1:46" ht="13.5" customHeight="1" x14ac:dyDescent="0.25">
      <c r="A116" s="20"/>
      <c r="B116" s="42" t="s">
        <v>43</v>
      </c>
      <c r="C116" s="43"/>
      <c r="D116" s="43"/>
      <c r="E116" s="43"/>
      <c r="F116" s="43"/>
      <c r="G116" s="43"/>
      <c r="H116" s="43"/>
      <c r="I116" s="43"/>
      <c r="J116" s="43"/>
      <c r="K116" s="43">
        <f>K51*$C$156</f>
        <v>0</v>
      </c>
      <c r="L116" s="43">
        <f>L51*$C$156</f>
        <v>0</v>
      </c>
      <c r="M116" s="43">
        <f>M51*$C$156</f>
        <v>0</v>
      </c>
      <c r="N116" s="43">
        <f>N51*$C$156</f>
        <v>0</v>
      </c>
      <c r="O116" s="22"/>
      <c r="P116" s="39"/>
      <c r="Q116" s="24"/>
      <c r="R116" s="44">
        <f t="shared" ref="R116:AC116" si="54">R51*$C$156</f>
        <v>0</v>
      </c>
      <c r="S116" s="44">
        <f t="shared" si="54"/>
        <v>0</v>
      </c>
      <c r="T116" s="44">
        <f t="shared" si="54"/>
        <v>0</v>
      </c>
      <c r="U116" s="44">
        <f t="shared" si="54"/>
        <v>0</v>
      </c>
      <c r="V116" s="44">
        <f t="shared" si="54"/>
        <v>0</v>
      </c>
      <c r="W116" s="44">
        <f t="shared" si="54"/>
        <v>0</v>
      </c>
      <c r="X116" s="44">
        <f t="shared" si="54"/>
        <v>0</v>
      </c>
      <c r="Y116" s="44">
        <f t="shared" si="54"/>
        <v>0</v>
      </c>
      <c r="Z116" s="44">
        <f t="shared" si="54"/>
        <v>0</v>
      </c>
      <c r="AA116" s="44">
        <f t="shared" si="54"/>
        <v>0</v>
      </c>
      <c r="AB116" s="44">
        <f t="shared" si="54"/>
        <v>0</v>
      </c>
      <c r="AC116" s="44">
        <f t="shared" si="54"/>
        <v>0</v>
      </c>
      <c r="AD116" s="22"/>
      <c r="AE116" s="39"/>
      <c r="AF116" s="24"/>
      <c r="AG116" s="44">
        <f t="shared" ref="AG116:AR116" si="55">AG51*$C$156</f>
        <v>0</v>
      </c>
      <c r="AH116" s="44">
        <f t="shared" si="55"/>
        <v>0</v>
      </c>
      <c r="AI116" s="44">
        <f t="shared" si="55"/>
        <v>0</v>
      </c>
      <c r="AJ116" s="44">
        <f t="shared" si="55"/>
        <v>0</v>
      </c>
      <c r="AK116" s="44">
        <f t="shared" si="55"/>
        <v>0</v>
      </c>
      <c r="AL116" s="44">
        <f t="shared" si="55"/>
        <v>0</v>
      </c>
      <c r="AM116" s="44">
        <f t="shared" si="55"/>
        <v>0</v>
      </c>
      <c r="AN116" s="44">
        <f t="shared" si="55"/>
        <v>0</v>
      </c>
      <c r="AO116" s="44">
        <f t="shared" si="55"/>
        <v>0</v>
      </c>
      <c r="AP116" s="44">
        <f t="shared" si="55"/>
        <v>0</v>
      </c>
      <c r="AQ116" s="44">
        <f t="shared" si="55"/>
        <v>0</v>
      </c>
      <c r="AR116" s="44">
        <f t="shared" si="55"/>
        <v>0</v>
      </c>
      <c r="AS116" s="22"/>
      <c r="AT116" s="39"/>
    </row>
    <row r="117" spans="1:46" ht="13.5" customHeight="1" x14ac:dyDescent="0.25">
      <c r="A117" s="20"/>
      <c r="B117" s="42" t="s">
        <v>44</v>
      </c>
      <c r="C117" s="43"/>
      <c r="D117" s="43"/>
      <c r="E117" s="43"/>
      <c r="F117" s="43"/>
      <c r="G117" s="43"/>
      <c r="H117" s="43"/>
      <c r="I117" s="43"/>
      <c r="J117" s="43"/>
      <c r="K117" s="43">
        <f>K54*$C$156</f>
        <v>0</v>
      </c>
      <c r="L117" s="43">
        <f>L54*$C$156</f>
        <v>0</v>
      </c>
      <c r="M117" s="43">
        <f>M54*$C$156</f>
        <v>0</v>
      </c>
      <c r="N117" s="43">
        <f>N54*$C$156</f>
        <v>0</v>
      </c>
      <c r="O117" s="22"/>
      <c r="P117" s="45">
        <f>SUM(C117:N117)</f>
        <v>0</v>
      </c>
      <c r="Q117" s="24"/>
      <c r="R117" s="44">
        <f t="shared" ref="R117:AC117" si="56">R54*$C$156</f>
        <v>0</v>
      </c>
      <c r="S117" s="44">
        <f t="shared" si="56"/>
        <v>0</v>
      </c>
      <c r="T117" s="44">
        <f t="shared" si="56"/>
        <v>0</v>
      </c>
      <c r="U117" s="44">
        <f t="shared" si="56"/>
        <v>0</v>
      </c>
      <c r="V117" s="44">
        <f t="shared" si="56"/>
        <v>0</v>
      </c>
      <c r="W117" s="44">
        <f t="shared" si="56"/>
        <v>0</v>
      </c>
      <c r="X117" s="44">
        <f t="shared" si="56"/>
        <v>0</v>
      </c>
      <c r="Y117" s="44">
        <f t="shared" si="56"/>
        <v>0</v>
      </c>
      <c r="Z117" s="44">
        <f t="shared" si="56"/>
        <v>0</v>
      </c>
      <c r="AA117" s="44">
        <f t="shared" si="56"/>
        <v>0</v>
      </c>
      <c r="AB117" s="44">
        <f t="shared" si="56"/>
        <v>0</v>
      </c>
      <c r="AC117" s="44">
        <f t="shared" si="56"/>
        <v>0</v>
      </c>
      <c r="AD117" s="22"/>
      <c r="AE117" s="45">
        <f>SUM(R117:AC117)</f>
        <v>0</v>
      </c>
      <c r="AF117" s="24"/>
      <c r="AG117" s="44">
        <f t="shared" ref="AG117:AR117" si="57">AG54*$C$156</f>
        <v>0</v>
      </c>
      <c r="AH117" s="44">
        <f t="shared" si="57"/>
        <v>0</v>
      </c>
      <c r="AI117" s="44">
        <f t="shared" si="57"/>
        <v>0</v>
      </c>
      <c r="AJ117" s="44">
        <f t="shared" si="57"/>
        <v>0</v>
      </c>
      <c r="AK117" s="44">
        <f t="shared" si="57"/>
        <v>0</v>
      </c>
      <c r="AL117" s="44">
        <f t="shared" si="57"/>
        <v>0</v>
      </c>
      <c r="AM117" s="44">
        <f t="shared" si="57"/>
        <v>0</v>
      </c>
      <c r="AN117" s="44">
        <f t="shared" si="57"/>
        <v>0</v>
      </c>
      <c r="AO117" s="44">
        <f t="shared" si="57"/>
        <v>0</v>
      </c>
      <c r="AP117" s="44">
        <f t="shared" si="57"/>
        <v>0</v>
      </c>
      <c r="AQ117" s="44">
        <f t="shared" si="57"/>
        <v>0</v>
      </c>
      <c r="AR117" s="44">
        <f t="shared" si="57"/>
        <v>0</v>
      </c>
      <c r="AS117" s="22"/>
      <c r="AT117" s="45">
        <f>SUM(AG117:AR117)</f>
        <v>0</v>
      </c>
    </row>
    <row r="118" spans="1:46" ht="13.5" customHeight="1" x14ac:dyDescent="0.25">
      <c r="A118" s="20"/>
      <c r="B118" s="46" t="s">
        <v>32</v>
      </c>
      <c r="C118" s="43"/>
      <c r="D118" s="43"/>
      <c r="E118" s="43"/>
      <c r="F118" s="43"/>
      <c r="G118" s="43"/>
      <c r="H118" s="43"/>
      <c r="I118" s="43"/>
      <c r="J118" s="43"/>
      <c r="K118" s="43"/>
      <c r="L118" s="43"/>
      <c r="M118" s="43"/>
      <c r="N118" s="43"/>
      <c r="O118" s="22"/>
      <c r="P118" s="39"/>
      <c r="Q118" s="24"/>
      <c r="R118" s="44"/>
      <c r="S118" s="44"/>
      <c r="T118" s="44"/>
      <c r="U118" s="44"/>
      <c r="V118" s="44"/>
      <c r="W118" s="44"/>
      <c r="X118" s="44"/>
      <c r="Y118" s="44"/>
      <c r="Z118" s="44"/>
      <c r="AA118" s="44"/>
      <c r="AB118" s="44"/>
      <c r="AC118" s="44"/>
      <c r="AD118" s="22"/>
      <c r="AE118" s="39"/>
      <c r="AF118" s="24"/>
      <c r="AG118" s="44"/>
      <c r="AH118" s="44"/>
      <c r="AI118" s="44"/>
      <c r="AJ118" s="44"/>
      <c r="AK118" s="44"/>
      <c r="AL118" s="44"/>
      <c r="AM118" s="44"/>
      <c r="AN118" s="44"/>
      <c r="AO118" s="44"/>
      <c r="AP118" s="44"/>
      <c r="AQ118" s="44"/>
      <c r="AR118" s="44"/>
      <c r="AS118" s="22"/>
      <c r="AT118" s="39"/>
    </row>
    <row r="119" spans="1:46" ht="13.5" customHeight="1" x14ac:dyDescent="0.25">
      <c r="A119" s="20"/>
      <c r="B119" s="42" t="s">
        <v>43</v>
      </c>
      <c r="C119" s="43"/>
      <c r="D119" s="43"/>
      <c r="E119" s="43"/>
      <c r="F119" s="43"/>
      <c r="G119" s="43"/>
      <c r="H119" s="43"/>
      <c r="I119" s="43"/>
      <c r="J119" s="43"/>
      <c r="K119" s="43">
        <f>K57*$C$157</f>
        <v>0</v>
      </c>
      <c r="L119" s="43">
        <f>L57*$C$157</f>
        <v>0</v>
      </c>
      <c r="M119" s="43">
        <f>M57*$C$157</f>
        <v>0</v>
      </c>
      <c r="N119" s="43">
        <f>N57*$C$157</f>
        <v>39.96</v>
      </c>
      <c r="O119" s="22"/>
      <c r="P119" s="39"/>
      <c r="Q119" s="24"/>
      <c r="R119" s="44">
        <f t="shared" ref="R119:AC119" si="58">R57*$C$157</f>
        <v>0</v>
      </c>
      <c r="S119" s="44">
        <f t="shared" si="58"/>
        <v>0</v>
      </c>
      <c r="T119" s="44">
        <f t="shared" si="58"/>
        <v>0</v>
      </c>
      <c r="U119" s="44">
        <f t="shared" si="58"/>
        <v>0</v>
      </c>
      <c r="V119" s="44">
        <f t="shared" si="58"/>
        <v>0</v>
      </c>
      <c r="W119" s="44">
        <f t="shared" si="58"/>
        <v>49.95</v>
      </c>
      <c r="X119" s="44">
        <f t="shared" si="58"/>
        <v>0</v>
      </c>
      <c r="Y119" s="44">
        <f t="shared" si="58"/>
        <v>0</v>
      </c>
      <c r="Z119" s="44">
        <f t="shared" si="58"/>
        <v>0</v>
      </c>
      <c r="AA119" s="44">
        <f t="shared" si="58"/>
        <v>0</v>
      </c>
      <c r="AB119" s="44">
        <f t="shared" si="58"/>
        <v>0</v>
      </c>
      <c r="AC119" s="44">
        <f t="shared" si="58"/>
        <v>49.95</v>
      </c>
      <c r="AD119" s="22"/>
      <c r="AE119" s="39"/>
      <c r="AF119" s="24"/>
      <c r="AG119" s="44">
        <f t="shared" ref="AG119:AR119" si="59">AG57*$C$157</f>
        <v>0</v>
      </c>
      <c r="AH119" s="44">
        <f t="shared" si="59"/>
        <v>0</v>
      </c>
      <c r="AI119" s="44">
        <f t="shared" si="59"/>
        <v>0</v>
      </c>
      <c r="AJ119" s="44">
        <f t="shared" si="59"/>
        <v>0</v>
      </c>
      <c r="AK119" s="44">
        <f t="shared" si="59"/>
        <v>0</v>
      </c>
      <c r="AL119" s="44">
        <f t="shared" si="59"/>
        <v>59.94</v>
      </c>
      <c r="AM119" s="44">
        <f t="shared" si="59"/>
        <v>0</v>
      </c>
      <c r="AN119" s="44">
        <f t="shared" si="59"/>
        <v>0</v>
      </c>
      <c r="AO119" s="44">
        <f t="shared" si="59"/>
        <v>0</v>
      </c>
      <c r="AP119" s="44">
        <f t="shared" si="59"/>
        <v>0</v>
      </c>
      <c r="AQ119" s="44">
        <f t="shared" si="59"/>
        <v>0</v>
      </c>
      <c r="AR119" s="44">
        <f t="shared" si="59"/>
        <v>59.94</v>
      </c>
      <c r="AS119" s="22"/>
      <c r="AT119" s="39"/>
    </row>
    <row r="120" spans="1:46" ht="13.5" customHeight="1" x14ac:dyDescent="0.25">
      <c r="A120" s="20"/>
      <c r="B120" s="42" t="s">
        <v>44</v>
      </c>
      <c r="C120" s="43"/>
      <c r="D120" s="43"/>
      <c r="E120" s="43"/>
      <c r="F120" s="43"/>
      <c r="G120" s="43"/>
      <c r="H120" s="43"/>
      <c r="I120" s="43"/>
      <c r="J120" s="43"/>
      <c r="K120" s="43">
        <f>K60*$C$157</f>
        <v>0</v>
      </c>
      <c r="L120" s="43">
        <f>L60*$C$157</f>
        <v>0</v>
      </c>
      <c r="M120" s="43">
        <f>M60*$C$157</f>
        <v>0</v>
      </c>
      <c r="N120" s="43">
        <f>N60*$C$157</f>
        <v>39.96</v>
      </c>
      <c r="O120" s="22"/>
      <c r="P120" s="45">
        <f>SUM(C120:N120)</f>
        <v>39.96</v>
      </c>
      <c r="Q120" s="24"/>
      <c r="R120" s="44">
        <f t="shared" ref="R120:AC120" si="60">R60*$C$157</f>
        <v>39.96</v>
      </c>
      <c r="S120" s="44">
        <f t="shared" si="60"/>
        <v>39.96</v>
      </c>
      <c r="T120" s="44">
        <f t="shared" si="60"/>
        <v>39.96</v>
      </c>
      <c r="U120" s="44">
        <f t="shared" si="60"/>
        <v>39.96</v>
      </c>
      <c r="V120" s="44">
        <f t="shared" si="60"/>
        <v>39.96</v>
      </c>
      <c r="W120" s="44">
        <f t="shared" si="60"/>
        <v>89.91</v>
      </c>
      <c r="X120" s="44">
        <f t="shared" si="60"/>
        <v>89.91</v>
      </c>
      <c r="Y120" s="44">
        <f t="shared" si="60"/>
        <v>89.91</v>
      </c>
      <c r="Z120" s="44">
        <f t="shared" si="60"/>
        <v>79.92</v>
      </c>
      <c r="AA120" s="44">
        <f t="shared" si="60"/>
        <v>69.930000000000007</v>
      </c>
      <c r="AB120" s="44">
        <f t="shared" si="60"/>
        <v>59.94</v>
      </c>
      <c r="AC120" s="44">
        <f t="shared" si="60"/>
        <v>99.9</v>
      </c>
      <c r="AD120" s="22"/>
      <c r="AE120" s="45">
        <f>SUM(R120:AC120)</f>
        <v>779.21999999999991</v>
      </c>
      <c r="AF120" s="24"/>
      <c r="AG120" s="44">
        <f t="shared" ref="AG120:AR120" si="61">AG60*$C$157</f>
        <v>99.9</v>
      </c>
      <c r="AH120" s="44">
        <f t="shared" si="61"/>
        <v>99.9</v>
      </c>
      <c r="AI120" s="44">
        <f t="shared" si="61"/>
        <v>99.9</v>
      </c>
      <c r="AJ120" s="44">
        <f t="shared" si="61"/>
        <v>99.9</v>
      </c>
      <c r="AK120" s="44">
        <f t="shared" si="61"/>
        <v>99.9</v>
      </c>
      <c r="AL120" s="44">
        <f t="shared" si="61"/>
        <v>159.84</v>
      </c>
      <c r="AM120" s="44">
        <f t="shared" si="61"/>
        <v>159.84</v>
      </c>
      <c r="AN120" s="44">
        <f t="shared" si="61"/>
        <v>159.84</v>
      </c>
      <c r="AO120" s="44">
        <f t="shared" si="61"/>
        <v>159.84</v>
      </c>
      <c r="AP120" s="44">
        <f t="shared" si="61"/>
        <v>159.84</v>
      </c>
      <c r="AQ120" s="44">
        <f t="shared" si="61"/>
        <v>159.84</v>
      </c>
      <c r="AR120" s="44">
        <f t="shared" si="61"/>
        <v>219.78</v>
      </c>
      <c r="AS120" s="22"/>
      <c r="AT120" s="45">
        <f>SUM(AG120:AR120)</f>
        <v>1678.32</v>
      </c>
    </row>
    <row r="121" spans="1:46" ht="13.5" customHeight="1" x14ac:dyDescent="0.25">
      <c r="A121" s="20"/>
      <c r="B121" s="46" t="s">
        <v>33</v>
      </c>
      <c r="C121" s="43"/>
      <c r="D121" s="43"/>
      <c r="E121" s="43"/>
      <c r="F121" s="43"/>
      <c r="G121" s="43"/>
      <c r="H121" s="43"/>
      <c r="I121" s="43"/>
      <c r="J121" s="43"/>
      <c r="K121" s="43"/>
      <c r="L121" s="43"/>
      <c r="M121" s="43"/>
      <c r="N121" s="43"/>
      <c r="O121" s="22"/>
      <c r="P121" s="39"/>
      <c r="Q121" s="24"/>
      <c r="R121" s="44"/>
      <c r="S121" s="44"/>
      <c r="T121" s="44"/>
      <c r="U121" s="44"/>
      <c r="V121" s="44"/>
      <c r="W121" s="44"/>
      <c r="X121" s="44"/>
      <c r="Y121" s="44"/>
      <c r="Z121" s="44"/>
      <c r="AA121" s="44"/>
      <c r="AB121" s="44"/>
      <c r="AC121" s="44"/>
      <c r="AD121" s="22"/>
      <c r="AE121" s="39"/>
      <c r="AF121" s="24"/>
      <c r="AG121" s="44"/>
      <c r="AH121" s="44"/>
      <c r="AI121" s="44"/>
      <c r="AJ121" s="44"/>
      <c r="AK121" s="44"/>
      <c r="AL121" s="44"/>
      <c r="AM121" s="44"/>
      <c r="AN121" s="44"/>
      <c r="AO121" s="44"/>
      <c r="AP121" s="44"/>
      <c r="AQ121" s="44"/>
      <c r="AR121" s="44"/>
      <c r="AS121" s="22"/>
      <c r="AT121" s="39"/>
    </row>
    <row r="122" spans="1:46" ht="13.5" customHeight="1" x14ac:dyDescent="0.25">
      <c r="A122" s="20"/>
      <c r="B122" s="42" t="s">
        <v>43</v>
      </c>
      <c r="C122" s="43"/>
      <c r="D122" s="43"/>
      <c r="E122" s="43"/>
      <c r="F122" s="43"/>
      <c r="G122" s="43"/>
      <c r="H122" s="43"/>
      <c r="I122" s="43"/>
      <c r="J122" s="43"/>
      <c r="K122" s="43">
        <f>K63*$C$158</f>
        <v>0</v>
      </c>
      <c r="L122" s="43">
        <f>L63*$C$158</f>
        <v>0</v>
      </c>
      <c r="M122" s="43">
        <f>M63*$C$158</f>
        <v>119.96</v>
      </c>
      <c r="N122" s="43">
        <f>N63*$C$158</f>
        <v>0</v>
      </c>
      <c r="O122" s="22"/>
      <c r="P122" s="39"/>
      <c r="Q122" s="24"/>
      <c r="R122" s="44">
        <f t="shared" ref="R122:AC122" si="62">R63*$C$158</f>
        <v>0</v>
      </c>
      <c r="S122" s="44">
        <f t="shared" si="62"/>
        <v>0</v>
      </c>
      <c r="T122" s="44">
        <f t="shared" si="62"/>
        <v>0</v>
      </c>
      <c r="U122" s="44">
        <f t="shared" si="62"/>
        <v>0</v>
      </c>
      <c r="V122" s="44">
        <f t="shared" si="62"/>
        <v>0</v>
      </c>
      <c r="W122" s="44">
        <f t="shared" si="62"/>
        <v>0</v>
      </c>
      <c r="X122" s="44">
        <f t="shared" si="62"/>
        <v>0</v>
      </c>
      <c r="Y122" s="44">
        <f t="shared" si="62"/>
        <v>0</v>
      </c>
      <c r="Z122" s="44">
        <f t="shared" si="62"/>
        <v>149.94999999999999</v>
      </c>
      <c r="AA122" s="44">
        <f t="shared" si="62"/>
        <v>0</v>
      </c>
      <c r="AB122" s="44">
        <f t="shared" si="62"/>
        <v>0</v>
      </c>
      <c r="AC122" s="44">
        <f t="shared" si="62"/>
        <v>0</v>
      </c>
      <c r="AD122" s="22"/>
      <c r="AE122" s="39"/>
      <c r="AF122" s="24"/>
      <c r="AG122" s="44">
        <f t="shared" ref="AG122:AR122" si="63">AG63*$C$158</f>
        <v>0</v>
      </c>
      <c r="AH122" s="44">
        <f t="shared" si="63"/>
        <v>0</v>
      </c>
      <c r="AI122" s="44">
        <f t="shared" si="63"/>
        <v>0</v>
      </c>
      <c r="AJ122" s="44">
        <f t="shared" si="63"/>
        <v>0</v>
      </c>
      <c r="AK122" s="44">
        <f t="shared" si="63"/>
        <v>0</v>
      </c>
      <c r="AL122" s="44">
        <f t="shared" si="63"/>
        <v>0</v>
      </c>
      <c r="AM122" s="44">
        <f t="shared" si="63"/>
        <v>0</v>
      </c>
      <c r="AN122" s="44">
        <f t="shared" si="63"/>
        <v>0</v>
      </c>
      <c r="AO122" s="44">
        <f t="shared" si="63"/>
        <v>179.94</v>
      </c>
      <c r="AP122" s="44">
        <f t="shared" si="63"/>
        <v>0</v>
      </c>
      <c r="AQ122" s="44">
        <f t="shared" si="63"/>
        <v>0</v>
      </c>
      <c r="AR122" s="44">
        <f t="shared" si="63"/>
        <v>0</v>
      </c>
      <c r="AS122" s="22"/>
      <c r="AT122" s="39"/>
    </row>
    <row r="123" spans="1:46" ht="13.5" customHeight="1" x14ac:dyDescent="0.25">
      <c r="A123" s="20"/>
      <c r="B123" s="42" t="s">
        <v>44</v>
      </c>
      <c r="C123" s="43"/>
      <c r="D123" s="43"/>
      <c r="E123" s="43"/>
      <c r="F123" s="43"/>
      <c r="G123" s="43"/>
      <c r="H123" s="43"/>
      <c r="I123" s="43"/>
      <c r="J123" s="43"/>
      <c r="K123" s="43">
        <f>K66*$C$158</f>
        <v>0</v>
      </c>
      <c r="L123" s="43">
        <f>L66*$C$158</f>
        <v>0</v>
      </c>
      <c r="M123" s="43">
        <f>M66*$C$158</f>
        <v>119.96</v>
      </c>
      <c r="N123" s="43">
        <f>N66*$C$158</f>
        <v>119.96</v>
      </c>
      <c r="O123" s="22"/>
      <c r="P123" s="45">
        <f>SUM(C123:N123)</f>
        <v>239.92</v>
      </c>
      <c r="Q123" s="24"/>
      <c r="R123" s="44">
        <f t="shared" ref="R123:AC123" si="64">R66*$C$158</f>
        <v>119.96</v>
      </c>
      <c r="S123" s="44">
        <f t="shared" si="64"/>
        <v>119.96</v>
      </c>
      <c r="T123" s="44">
        <f t="shared" si="64"/>
        <v>119.96</v>
      </c>
      <c r="U123" s="44">
        <f t="shared" si="64"/>
        <v>119.96</v>
      </c>
      <c r="V123" s="44">
        <f t="shared" si="64"/>
        <v>119.96</v>
      </c>
      <c r="W123" s="44">
        <f t="shared" si="64"/>
        <v>119.96</v>
      </c>
      <c r="X123" s="44">
        <f t="shared" si="64"/>
        <v>119.96</v>
      </c>
      <c r="Y123" s="44">
        <f t="shared" si="64"/>
        <v>119.96</v>
      </c>
      <c r="Z123" s="44">
        <f t="shared" si="64"/>
        <v>239.92</v>
      </c>
      <c r="AA123" s="44">
        <f t="shared" si="64"/>
        <v>209.92999999999998</v>
      </c>
      <c r="AB123" s="44">
        <f t="shared" si="64"/>
        <v>179.94</v>
      </c>
      <c r="AC123" s="44">
        <f t="shared" si="64"/>
        <v>149.94999999999999</v>
      </c>
      <c r="AD123" s="22"/>
      <c r="AE123" s="45">
        <f>SUM(R123:AC123)</f>
        <v>1739.4200000000003</v>
      </c>
      <c r="AF123" s="24"/>
      <c r="AG123" s="44">
        <f t="shared" ref="AG123:AR123" si="65">AG66*$C$158</f>
        <v>149.94999999999999</v>
      </c>
      <c r="AH123" s="44">
        <f t="shared" si="65"/>
        <v>149.94999999999999</v>
      </c>
      <c r="AI123" s="44">
        <f t="shared" si="65"/>
        <v>149.94999999999999</v>
      </c>
      <c r="AJ123" s="44">
        <f t="shared" si="65"/>
        <v>149.94999999999999</v>
      </c>
      <c r="AK123" s="44">
        <f t="shared" si="65"/>
        <v>149.94999999999999</v>
      </c>
      <c r="AL123" s="44">
        <f t="shared" si="65"/>
        <v>149.94999999999999</v>
      </c>
      <c r="AM123" s="44">
        <f t="shared" si="65"/>
        <v>149.94999999999999</v>
      </c>
      <c r="AN123" s="44">
        <f t="shared" si="65"/>
        <v>149.94999999999999</v>
      </c>
      <c r="AO123" s="44">
        <f t="shared" si="65"/>
        <v>329.89</v>
      </c>
      <c r="AP123" s="44">
        <f t="shared" si="65"/>
        <v>329.89</v>
      </c>
      <c r="AQ123" s="44">
        <f t="shared" si="65"/>
        <v>329.89</v>
      </c>
      <c r="AR123" s="44">
        <f t="shared" si="65"/>
        <v>329.89</v>
      </c>
      <c r="AS123" s="22"/>
      <c r="AT123" s="45">
        <f>SUM(AG123:AR123)</f>
        <v>2519.16</v>
      </c>
    </row>
    <row r="124" spans="1:46" ht="13.5" customHeight="1" x14ac:dyDescent="0.25">
      <c r="A124" s="20"/>
      <c r="B124" s="46" t="s">
        <v>45</v>
      </c>
      <c r="C124" s="47"/>
      <c r="D124" s="47"/>
      <c r="E124" s="47"/>
      <c r="F124" s="47"/>
      <c r="G124" s="47"/>
      <c r="H124" s="47"/>
      <c r="I124" s="47"/>
      <c r="J124" s="47"/>
      <c r="K124" s="47"/>
      <c r="L124" s="47"/>
      <c r="M124" s="47"/>
      <c r="N124" s="47"/>
      <c r="O124" s="22"/>
      <c r="P124" s="39"/>
      <c r="Q124" s="24"/>
      <c r="R124" s="48"/>
      <c r="S124" s="48"/>
      <c r="T124" s="48"/>
      <c r="U124" s="48"/>
      <c r="V124" s="48"/>
      <c r="W124" s="48"/>
      <c r="X124" s="48"/>
      <c r="Y124" s="48"/>
      <c r="Z124" s="48"/>
      <c r="AA124" s="48"/>
      <c r="AB124" s="48"/>
      <c r="AC124" s="48"/>
      <c r="AD124" s="22"/>
      <c r="AE124" s="39"/>
      <c r="AF124" s="24"/>
      <c r="AG124" s="48"/>
      <c r="AH124" s="48"/>
      <c r="AI124" s="48"/>
      <c r="AJ124" s="48"/>
      <c r="AK124" s="48"/>
      <c r="AL124" s="48"/>
      <c r="AM124" s="48"/>
      <c r="AN124" s="48"/>
      <c r="AO124" s="48"/>
      <c r="AP124" s="48"/>
      <c r="AQ124" s="48"/>
      <c r="AR124" s="48"/>
      <c r="AS124" s="22"/>
      <c r="AT124" s="39"/>
    </row>
    <row r="125" spans="1:46" ht="13.5" customHeight="1" x14ac:dyDescent="0.25">
      <c r="A125" s="20"/>
      <c r="B125" s="42" t="s">
        <v>43</v>
      </c>
      <c r="C125" s="43"/>
      <c r="D125" s="43"/>
      <c r="E125" s="43"/>
      <c r="F125" s="43"/>
      <c r="G125" s="43"/>
      <c r="H125" s="43"/>
      <c r="I125" s="43"/>
      <c r="J125" s="43"/>
      <c r="K125" s="43">
        <f>(K33+K39+K45)*('13. AidenPay'!$C$30+'13. AidenPay'!$C$31)</f>
        <v>112.00000000000004</v>
      </c>
      <c r="L125" s="43">
        <f>(L33+L39+L45)*('13. AidenPay'!$C$30+'13. AidenPay'!$C$31)</f>
        <v>112.00000000000004</v>
      </c>
      <c r="M125" s="43">
        <f>(M33+M39+M45)*('13. AidenPay'!$C$30+'13. AidenPay'!$C$31)</f>
        <v>112.00000000000004</v>
      </c>
      <c r="N125" s="43">
        <f>(N33+N39+N45)*('13. AidenPay'!$C$30+'13. AidenPay'!$C$31)</f>
        <v>112.00000000000004</v>
      </c>
      <c r="O125" s="22"/>
      <c r="P125" s="39"/>
      <c r="Q125" s="24"/>
      <c r="R125" s="44">
        <f>(R33+R39+R45)*('13. AidenPay'!$C$30+'13. AidenPay'!$C$31)</f>
        <v>280.00000000000011</v>
      </c>
      <c r="S125" s="44">
        <f>(S33+S39+S45)*('13. AidenPay'!$C$30+'13. AidenPay'!$C$31)</f>
        <v>280.00000000000011</v>
      </c>
      <c r="T125" s="44">
        <f>(T33+T39+T45)*('13. AidenPay'!$C$30+'13. AidenPay'!$C$31)</f>
        <v>280.00000000000011</v>
      </c>
      <c r="U125" s="44">
        <f>(U33+U39+U45)*('13. AidenPay'!$C$30+'13. AidenPay'!$C$31)</f>
        <v>280.00000000000011</v>
      </c>
      <c r="V125" s="44">
        <f>(V33+V39+V45)*('13. AidenPay'!$C$30+'13. AidenPay'!$C$31)</f>
        <v>280.00000000000011</v>
      </c>
      <c r="W125" s="44">
        <f>(W33+W39+W45)*('13. AidenPay'!$C$30+'13. AidenPay'!$C$31)</f>
        <v>280.00000000000011</v>
      </c>
      <c r="X125" s="44">
        <f>(X33+X39+X45)*('13. AidenPay'!$C$30+'13. AidenPay'!$C$31)</f>
        <v>280.00000000000011</v>
      </c>
      <c r="Y125" s="44">
        <f>(Y33+Y39+Y45)*('13. AidenPay'!$C$30+'13. AidenPay'!$C$31)</f>
        <v>280.00000000000011</v>
      </c>
      <c r="Z125" s="44">
        <f>(Z33+Z39+Z45)*('13. AidenPay'!$C$30+'13. AidenPay'!$C$31)</f>
        <v>280.00000000000011</v>
      </c>
      <c r="AA125" s="44">
        <f>(AA33+AA39+AA45)*('13. AidenPay'!$C$30+'13. AidenPay'!$C$31)</f>
        <v>280.00000000000011</v>
      </c>
      <c r="AB125" s="44">
        <f>(AB33+AB39+AB45)*('13. AidenPay'!$C$30+'13. AidenPay'!$C$31)</f>
        <v>280.00000000000011</v>
      </c>
      <c r="AC125" s="44">
        <f>(AC33+AC39+AC45)*('13. AidenPay'!$C$30+'13. AidenPay'!$C$31)</f>
        <v>280.00000000000011</v>
      </c>
      <c r="AD125" s="22"/>
      <c r="AE125" s="39"/>
      <c r="AF125" s="24"/>
      <c r="AG125" s="44">
        <f>(AG33+AG39+AG45)*('13. AidenPay'!$C$30+'13. AidenPay'!$C$31)</f>
        <v>504.00000000000017</v>
      </c>
      <c r="AH125" s="44">
        <f>(AH33+AH39+AH45)*('13. AidenPay'!$C$30+'13. AidenPay'!$C$31)</f>
        <v>504.00000000000017</v>
      </c>
      <c r="AI125" s="44">
        <f>(AI33+AI39+AI45)*('13. AidenPay'!$C$30+'13. AidenPay'!$C$31)</f>
        <v>504.00000000000017</v>
      </c>
      <c r="AJ125" s="44">
        <f>(AJ33+AJ39+AJ45)*('13. AidenPay'!$C$30+'13. AidenPay'!$C$31)</f>
        <v>504.00000000000017</v>
      </c>
      <c r="AK125" s="44">
        <f>(AK33+AK39+AK45)*('13. AidenPay'!$C$30+'13. AidenPay'!$C$31)</f>
        <v>504.00000000000017</v>
      </c>
      <c r="AL125" s="44">
        <f>(AL33+AL39+AL45)*('13. AidenPay'!$C$30+'13. AidenPay'!$C$31)</f>
        <v>504.00000000000017</v>
      </c>
      <c r="AM125" s="44">
        <f>(AM33+AM39+AM45)*('13. AidenPay'!$C$30+'13. AidenPay'!$C$31)</f>
        <v>504.00000000000017</v>
      </c>
      <c r="AN125" s="44">
        <f>(AN33+AN39+AN45)*('13. AidenPay'!$C$30+'13. AidenPay'!$C$31)</f>
        <v>504.00000000000017</v>
      </c>
      <c r="AO125" s="44">
        <f>(AO33+AO39+AO45)*('13. AidenPay'!$C$30+'13. AidenPay'!$C$31)</f>
        <v>504.00000000000017</v>
      </c>
      <c r="AP125" s="44">
        <f>(AP33+AP39+AP45)*('13. AidenPay'!$C$30+'13. AidenPay'!$C$31)</f>
        <v>504.00000000000017</v>
      </c>
      <c r="AQ125" s="44">
        <f>(AQ33+AQ39+AQ45)*('13. AidenPay'!$C$30+'13. AidenPay'!$C$31)</f>
        <v>504.00000000000017</v>
      </c>
      <c r="AR125" s="44">
        <f>(AR33+AR39+AR45)*('13. AidenPay'!$C$30+'13. AidenPay'!$C$31)</f>
        <v>504.00000000000017</v>
      </c>
      <c r="AS125" s="22"/>
      <c r="AT125" s="39"/>
    </row>
    <row r="126" spans="1:46" ht="13.5" customHeight="1" x14ac:dyDescent="0.25">
      <c r="A126" s="20"/>
      <c r="B126" s="42" t="s">
        <v>44</v>
      </c>
      <c r="C126" s="43"/>
      <c r="D126" s="43"/>
      <c r="E126" s="43"/>
      <c r="F126" s="43"/>
      <c r="G126" s="43"/>
      <c r="H126" s="43"/>
      <c r="I126" s="43"/>
      <c r="J126" s="43"/>
      <c r="K126" s="43">
        <f>(K36+K42+K48)*('13. AidenPay'!$C$30+'13. AidenPay'!$C$31)</f>
        <v>112.00000000000004</v>
      </c>
      <c r="L126" s="43">
        <f>(L36+L42+L48)*('13. AidenPay'!$C$30+'13. AidenPay'!$C$31)</f>
        <v>224.00000000000009</v>
      </c>
      <c r="M126" s="43">
        <f>(M36+M42+M48)*('13. AidenPay'!$C$30+'13. AidenPay'!$C$31)</f>
        <v>336.00000000000011</v>
      </c>
      <c r="N126" s="43">
        <f>(N36+N42+N48)*('13. AidenPay'!$C$30+'13. AidenPay'!$C$31)</f>
        <v>448.00000000000017</v>
      </c>
      <c r="O126" s="22"/>
      <c r="P126" s="45">
        <f>SUM(C126:N126)</f>
        <v>1120.0000000000005</v>
      </c>
      <c r="Q126" s="24"/>
      <c r="R126" s="44">
        <f>(R36+R42+R48)*('13. AidenPay'!$C$30+'13. AidenPay'!$C$31)</f>
        <v>728.00000000000023</v>
      </c>
      <c r="S126" s="44">
        <f>(S36+S42+S48)*('13. AidenPay'!$C$30+'13. AidenPay'!$C$31)</f>
        <v>1008.0000000000003</v>
      </c>
      <c r="T126" s="44">
        <f>(T36+T42+T48)*('13. AidenPay'!$C$30+'13. AidenPay'!$C$31)</f>
        <v>1288.0000000000005</v>
      </c>
      <c r="U126" s="44">
        <f>(U36+U42+U48)*('13. AidenPay'!$C$30+'13. AidenPay'!$C$31)</f>
        <v>1568.0000000000007</v>
      </c>
      <c r="V126" s="44">
        <f>(V36+V42+V48)*('13. AidenPay'!$C$30+'13. AidenPay'!$C$31)</f>
        <v>1848.0000000000007</v>
      </c>
      <c r="W126" s="44">
        <f>(W36+W42+W48)*('13. AidenPay'!$C$30+'13. AidenPay'!$C$31)</f>
        <v>2128.0000000000009</v>
      </c>
      <c r="X126" s="44">
        <f>(X36+X42+X48)*('13. AidenPay'!$C$30+'13. AidenPay'!$C$31)</f>
        <v>2408.0000000000009</v>
      </c>
      <c r="Y126" s="44">
        <f>(Y36+Y42+Y48)*('13. AidenPay'!$C$30+'13. AidenPay'!$C$31)</f>
        <v>2688.0000000000009</v>
      </c>
      <c r="Z126" s="44">
        <f>(Z36+Z42+Z48)*('13. AidenPay'!$C$30+'13. AidenPay'!$C$31)</f>
        <v>2954.0000000000009</v>
      </c>
      <c r="AA126" s="44">
        <f>(AA36+AA42+AA48)*('13. AidenPay'!$C$30+'13. AidenPay'!$C$31)</f>
        <v>3220.0000000000014</v>
      </c>
      <c r="AB126" s="44">
        <f>(AB36+AB42+AB48)*('13. AidenPay'!$C$30+'13. AidenPay'!$C$31)</f>
        <v>3486.0000000000014</v>
      </c>
      <c r="AC126" s="44">
        <f>(AC36+AC42+AC48)*('13. AidenPay'!$C$30+'13. AidenPay'!$C$31)</f>
        <v>3752.0000000000014</v>
      </c>
      <c r="AD126" s="22"/>
      <c r="AE126" s="45">
        <f>SUM(R126:AC126)</f>
        <v>27076.000000000004</v>
      </c>
      <c r="AF126" s="24"/>
      <c r="AG126" s="44">
        <f>(AG36+AG42+AG48)*('13. AidenPay'!$C$30+'13. AidenPay'!$C$31)</f>
        <v>4256.0000000000018</v>
      </c>
      <c r="AH126" s="44">
        <f>(AH36+AH42+AH48)*('13. AidenPay'!$C$30+'13. AidenPay'!$C$31)</f>
        <v>4760.0000000000018</v>
      </c>
      <c r="AI126" s="44">
        <f>(AI36+AI42+AI48)*('13. AidenPay'!$C$30+'13. AidenPay'!$C$31)</f>
        <v>5264.0000000000018</v>
      </c>
      <c r="AJ126" s="44">
        <f>(AJ36+AJ42+AJ48)*('13. AidenPay'!$C$30+'13. AidenPay'!$C$31)</f>
        <v>5768.0000000000018</v>
      </c>
      <c r="AK126" s="44">
        <f>(AK36+AK42+AK48)*('13. AidenPay'!$C$30+'13. AidenPay'!$C$31)</f>
        <v>6272.0000000000027</v>
      </c>
      <c r="AL126" s="44">
        <f>(AL36+AL42+AL48)*('13. AidenPay'!$C$30+'13. AidenPay'!$C$31)</f>
        <v>6776.0000000000027</v>
      </c>
      <c r="AM126" s="44">
        <f>(AM36+AM42+AM48)*('13. AidenPay'!$C$30+'13. AidenPay'!$C$31)</f>
        <v>7280.0000000000027</v>
      </c>
      <c r="AN126" s="44">
        <f>(AN36+AN42+AN48)*('13. AidenPay'!$C$30+'13. AidenPay'!$C$31)</f>
        <v>7784.0000000000027</v>
      </c>
      <c r="AO126" s="44">
        <f>(AO36+AO42+AO48)*('13. AidenPay'!$C$30+'13. AidenPay'!$C$31)</f>
        <v>8288.0000000000036</v>
      </c>
      <c r="AP126" s="44">
        <f>(AP36+AP42+AP48)*('13. AidenPay'!$C$30+'13. AidenPay'!$C$31)</f>
        <v>8792.0000000000036</v>
      </c>
      <c r="AQ126" s="44">
        <f>(AQ36+AQ42+AQ48)*('13. AidenPay'!$C$30+'13. AidenPay'!$C$31)</f>
        <v>9296.0000000000036</v>
      </c>
      <c r="AR126" s="44">
        <f>(AR36+AR42+AR48)*('13. AidenPay'!$C$30+'13. AidenPay'!$C$31)</f>
        <v>9800.0000000000036</v>
      </c>
      <c r="AS126" s="22"/>
      <c r="AT126" s="45">
        <f>SUM(AG126:AR126)</f>
        <v>84336.000000000015</v>
      </c>
    </row>
    <row r="127" spans="1:46" ht="13.5" customHeight="1" x14ac:dyDescent="0.25">
      <c r="A127" s="20"/>
      <c r="B127" s="46" t="s">
        <v>34</v>
      </c>
      <c r="C127" s="12"/>
      <c r="D127" s="12"/>
      <c r="E127" s="12"/>
      <c r="F127" s="12"/>
      <c r="G127" s="12"/>
      <c r="H127" s="12"/>
      <c r="I127" s="12"/>
      <c r="J127" s="12"/>
      <c r="K127" s="12"/>
      <c r="L127" s="12"/>
      <c r="M127" s="12"/>
      <c r="N127" s="12"/>
      <c r="O127" s="22"/>
      <c r="P127" s="39"/>
      <c r="Q127" s="24"/>
      <c r="R127" s="30"/>
      <c r="S127" s="30"/>
      <c r="T127" s="30"/>
      <c r="U127" s="30"/>
      <c r="V127" s="30"/>
      <c r="W127" s="30"/>
      <c r="X127" s="30"/>
      <c r="Y127" s="30"/>
      <c r="Z127" s="30"/>
      <c r="AA127" s="30"/>
      <c r="AB127" s="30"/>
      <c r="AC127" s="30"/>
      <c r="AD127" s="22"/>
      <c r="AE127" s="39"/>
      <c r="AF127" s="24"/>
      <c r="AG127" s="30"/>
      <c r="AH127" s="30"/>
      <c r="AI127" s="30"/>
      <c r="AJ127" s="30"/>
      <c r="AK127" s="30"/>
      <c r="AL127" s="30"/>
      <c r="AM127" s="30"/>
      <c r="AN127" s="30"/>
      <c r="AO127" s="30"/>
      <c r="AP127" s="30"/>
      <c r="AQ127" s="30"/>
      <c r="AR127" s="30"/>
      <c r="AS127" s="22"/>
      <c r="AT127" s="39"/>
    </row>
    <row r="128" spans="1:46" ht="13.5" customHeight="1" x14ac:dyDescent="0.25">
      <c r="A128" s="20"/>
      <c r="B128" s="42" t="s">
        <v>43</v>
      </c>
      <c r="C128" s="43"/>
      <c r="D128" s="43"/>
      <c r="E128" s="43"/>
      <c r="F128" s="43"/>
      <c r="G128" s="43"/>
      <c r="H128" s="43"/>
      <c r="I128" s="43"/>
      <c r="J128" s="43"/>
      <c r="K128" s="43">
        <f>$C$162*K69</f>
        <v>0</v>
      </c>
      <c r="L128" s="43">
        <f>$C$162*L69</f>
        <v>0</v>
      </c>
      <c r="M128" s="43">
        <f>$C$162*M69</f>
        <v>0</v>
      </c>
      <c r="N128" s="43">
        <f>$C$162*N69</f>
        <v>0</v>
      </c>
      <c r="O128" s="22"/>
      <c r="P128" s="39"/>
      <c r="Q128" s="24"/>
      <c r="R128" s="44">
        <f t="shared" ref="R128:AC128" si="66">$C$162*R69</f>
        <v>0</v>
      </c>
      <c r="S128" s="44">
        <f t="shared" si="66"/>
        <v>0</v>
      </c>
      <c r="T128" s="44">
        <f t="shared" si="66"/>
        <v>0</v>
      </c>
      <c r="U128" s="44">
        <f t="shared" si="66"/>
        <v>0</v>
      </c>
      <c r="V128" s="44">
        <f t="shared" si="66"/>
        <v>0</v>
      </c>
      <c r="W128" s="44">
        <f t="shared" si="66"/>
        <v>0</v>
      </c>
      <c r="X128" s="44">
        <f t="shared" si="66"/>
        <v>0</v>
      </c>
      <c r="Y128" s="44">
        <f t="shared" si="66"/>
        <v>0</v>
      </c>
      <c r="Z128" s="44">
        <f t="shared" si="66"/>
        <v>0</v>
      </c>
      <c r="AA128" s="44">
        <f t="shared" si="66"/>
        <v>0</v>
      </c>
      <c r="AB128" s="44">
        <f t="shared" si="66"/>
        <v>0</v>
      </c>
      <c r="AC128" s="44">
        <f t="shared" si="66"/>
        <v>0</v>
      </c>
      <c r="AD128" s="22"/>
      <c r="AE128" s="39"/>
      <c r="AF128" s="24"/>
      <c r="AG128" s="44">
        <f t="shared" ref="AG128:AR128" si="67">$C$162*AG69</f>
        <v>0</v>
      </c>
      <c r="AH128" s="44">
        <f t="shared" si="67"/>
        <v>0</v>
      </c>
      <c r="AI128" s="44">
        <f t="shared" si="67"/>
        <v>0</v>
      </c>
      <c r="AJ128" s="44">
        <f t="shared" si="67"/>
        <v>0</v>
      </c>
      <c r="AK128" s="44">
        <f t="shared" si="67"/>
        <v>0</v>
      </c>
      <c r="AL128" s="44">
        <f t="shared" si="67"/>
        <v>0</v>
      </c>
      <c r="AM128" s="44">
        <f t="shared" si="67"/>
        <v>0</v>
      </c>
      <c r="AN128" s="44">
        <f t="shared" si="67"/>
        <v>0</v>
      </c>
      <c r="AO128" s="44">
        <f t="shared" si="67"/>
        <v>0</v>
      </c>
      <c r="AP128" s="44">
        <f t="shared" si="67"/>
        <v>0</v>
      </c>
      <c r="AQ128" s="44">
        <f t="shared" si="67"/>
        <v>0</v>
      </c>
      <c r="AR128" s="44">
        <f t="shared" si="67"/>
        <v>0</v>
      </c>
      <c r="AS128" s="22"/>
      <c r="AT128" s="39"/>
    </row>
    <row r="129" spans="1:46" ht="13.5" customHeight="1" x14ac:dyDescent="0.25">
      <c r="A129" s="20"/>
      <c r="B129" s="42" t="s">
        <v>44</v>
      </c>
      <c r="C129" s="43"/>
      <c r="D129" s="43"/>
      <c r="E129" s="43"/>
      <c r="F129" s="43"/>
      <c r="G129" s="43"/>
      <c r="H129" s="43"/>
      <c r="I129" s="43"/>
      <c r="J129" s="43"/>
      <c r="K129" s="43">
        <f>$C$162*K72</f>
        <v>0</v>
      </c>
      <c r="L129" s="43">
        <f>$C$162*L72</f>
        <v>0</v>
      </c>
      <c r="M129" s="43">
        <f>$C$162*M72</f>
        <v>0</v>
      </c>
      <c r="N129" s="43">
        <f>$C$162*N72</f>
        <v>0</v>
      </c>
      <c r="O129" s="22"/>
      <c r="P129" s="45">
        <f>SUM(C129:N129)</f>
        <v>0</v>
      </c>
      <c r="Q129" s="24"/>
      <c r="R129" s="44">
        <f t="shared" ref="R129:AC129" si="68">$C$162*R72</f>
        <v>0</v>
      </c>
      <c r="S129" s="44">
        <f t="shared" si="68"/>
        <v>0</v>
      </c>
      <c r="T129" s="44">
        <f t="shared" si="68"/>
        <v>0</v>
      </c>
      <c r="U129" s="44">
        <f t="shared" si="68"/>
        <v>0</v>
      </c>
      <c r="V129" s="44">
        <f t="shared" si="68"/>
        <v>0</v>
      </c>
      <c r="W129" s="44">
        <f t="shared" si="68"/>
        <v>0</v>
      </c>
      <c r="X129" s="44">
        <f t="shared" si="68"/>
        <v>0</v>
      </c>
      <c r="Y129" s="44">
        <f t="shared" si="68"/>
        <v>0</v>
      </c>
      <c r="Z129" s="44">
        <f t="shared" si="68"/>
        <v>0</v>
      </c>
      <c r="AA129" s="44">
        <f t="shared" si="68"/>
        <v>0</v>
      </c>
      <c r="AB129" s="44">
        <f t="shared" si="68"/>
        <v>0</v>
      </c>
      <c r="AC129" s="44">
        <f t="shared" si="68"/>
        <v>0</v>
      </c>
      <c r="AD129" s="22"/>
      <c r="AE129" s="45">
        <f>SUM(R129:AC129)</f>
        <v>0</v>
      </c>
      <c r="AF129" s="24"/>
      <c r="AG129" s="44">
        <f t="shared" ref="AG129:AR129" si="69">$C$162*AG72</f>
        <v>0</v>
      </c>
      <c r="AH129" s="44">
        <f t="shared" si="69"/>
        <v>0</v>
      </c>
      <c r="AI129" s="44">
        <f t="shared" si="69"/>
        <v>0</v>
      </c>
      <c r="AJ129" s="44">
        <f t="shared" si="69"/>
        <v>0</v>
      </c>
      <c r="AK129" s="44">
        <f t="shared" si="69"/>
        <v>0</v>
      </c>
      <c r="AL129" s="44">
        <f t="shared" si="69"/>
        <v>0</v>
      </c>
      <c r="AM129" s="44">
        <f t="shared" si="69"/>
        <v>0</v>
      </c>
      <c r="AN129" s="44">
        <f t="shared" si="69"/>
        <v>0</v>
      </c>
      <c r="AO129" s="44">
        <f t="shared" si="69"/>
        <v>0</v>
      </c>
      <c r="AP129" s="44">
        <f t="shared" si="69"/>
        <v>0</v>
      </c>
      <c r="AQ129" s="44">
        <f t="shared" si="69"/>
        <v>0</v>
      </c>
      <c r="AR129" s="44">
        <f t="shared" si="69"/>
        <v>0</v>
      </c>
      <c r="AS129" s="22"/>
      <c r="AT129" s="45">
        <f>SUM(AG129:AR129)</f>
        <v>0</v>
      </c>
    </row>
    <row r="130" spans="1:46" ht="13.5" customHeight="1" x14ac:dyDescent="0.25">
      <c r="A130" s="20"/>
      <c r="B130" s="46" t="s">
        <v>35</v>
      </c>
      <c r="C130" s="43"/>
      <c r="D130" s="43"/>
      <c r="E130" s="43"/>
      <c r="F130" s="43"/>
      <c r="G130" s="43"/>
      <c r="H130" s="43"/>
      <c r="I130" s="43"/>
      <c r="J130" s="43"/>
      <c r="K130" s="43"/>
      <c r="L130" s="43"/>
      <c r="M130" s="43"/>
      <c r="N130" s="43"/>
      <c r="O130" s="22"/>
      <c r="P130" s="39"/>
      <c r="Q130" s="24"/>
      <c r="R130" s="44"/>
      <c r="S130" s="44"/>
      <c r="T130" s="44"/>
      <c r="U130" s="44"/>
      <c r="V130" s="44"/>
      <c r="W130" s="44"/>
      <c r="X130" s="44"/>
      <c r="Y130" s="44"/>
      <c r="Z130" s="44"/>
      <c r="AA130" s="44"/>
      <c r="AB130" s="44"/>
      <c r="AC130" s="44"/>
      <c r="AD130" s="22"/>
      <c r="AE130" s="39"/>
      <c r="AF130" s="24"/>
      <c r="AG130" s="44"/>
      <c r="AH130" s="44"/>
      <c r="AI130" s="44"/>
      <c r="AJ130" s="44"/>
      <c r="AK130" s="44"/>
      <c r="AL130" s="44"/>
      <c r="AM130" s="44"/>
      <c r="AN130" s="44"/>
      <c r="AO130" s="44"/>
      <c r="AP130" s="44"/>
      <c r="AQ130" s="44"/>
      <c r="AR130" s="44"/>
      <c r="AS130" s="22"/>
      <c r="AT130" s="39"/>
    </row>
    <row r="131" spans="1:46" ht="13.5" customHeight="1" x14ac:dyDescent="0.25">
      <c r="A131" s="20"/>
      <c r="B131" s="42" t="s">
        <v>43</v>
      </c>
      <c r="C131" s="43"/>
      <c r="D131" s="43"/>
      <c r="E131" s="43"/>
      <c r="F131" s="43"/>
      <c r="G131" s="43"/>
      <c r="H131" s="43"/>
      <c r="I131" s="43"/>
      <c r="J131" s="43"/>
      <c r="K131" s="43">
        <f>$C$163*K75</f>
        <v>0</v>
      </c>
      <c r="L131" s="43">
        <f>$C$163*L75</f>
        <v>719.96</v>
      </c>
      <c r="M131" s="43">
        <f>$C$163*M75</f>
        <v>0</v>
      </c>
      <c r="N131" s="43">
        <f>$C$163*N75</f>
        <v>719.96</v>
      </c>
      <c r="O131" s="22"/>
      <c r="P131" s="39"/>
      <c r="Q131" s="24"/>
      <c r="R131" s="44">
        <f t="shared" ref="R131:AC131" si="70">$C$163*R75</f>
        <v>0</v>
      </c>
      <c r="S131" s="44">
        <f t="shared" si="70"/>
        <v>899.95</v>
      </c>
      <c r="T131" s="44">
        <f t="shared" si="70"/>
        <v>0</v>
      </c>
      <c r="U131" s="44">
        <f t="shared" si="70"/>
        <v>899.95</v>
      </c>
      <c r="V131" s="44">
        <f t="shared" si="70"/>
        <v>0</v>
      </c>
      <c r="W131" s="44">
        <f t="shared" si="70"/>
        <v>899.95</v>
      </c>
      <c r="X131" s="44">
        <f t="shared" si="70"/>
        <v>0</v>
      </c>
      <c r="Y131" s="44">
        <f t="shared" si="70"/>
        <v>899.95</v>
      </c>
      <c r="Z131" s="44">
        <f t="shared" si="70"/>
        <v>0</v>
      </c>
      <c r="AA131" s="44">
        <f t="shared" si="70"/>
        <v>899.95</v>
      </c>
      <c r="AB131" s="44">
        <f t="shared" si="70"/>
        <v>0</v>
      </c>
      <c r="AC131" s="44">
        <f t="shared" si="70"/>
        <v>899.95</v>
      </c>
      <c r="AD131" s="22"/>
      <c r="AE131" s="39"/>
      <c r="AF131" s="24"/>
      <c r="AG131" s="44">
        <f t="shared" ref="AG131:AR131" si="71">$C$163*AG75</f>
        <v>0</v>
      </c>
      <c r="AH131" s="44">
        <f t="shared" si="71"/>
        <v>1079.94</v>
      </c>
      <c r="AI131" s="44">
        <f t="shared" si="71"/>
        <v>0</v>
      </c>
      <c r="AJ131" s="44">
        <f t="shared" si="71"/>
        <v>1079.94</v>
      </c>
      <c r="AK131" s="44">
        <f t="shared" si="71"/>
        <v>0</v>
      </c>
      <c r="AL131" s="44">
        <f t="shared" si="71"/>
        <v>1079.94</v>
      </c>
      <c r="AM131" s="44">
        <f t="shared" si="71"/>
        <v>0</v>
      </c>
      <c r="AN131" s="44">
        <f t="shared" si="71"/>
        <v>1079.94</v>
      </c>
      <c r="AO131" s="44">
        <f t="shared" si="71"/>
        <v>0</v>
      </c>
      <c r="AP131" s="44">
        <f t="shared" si="71"/>
        <v>1079.94</v>
      </c>
      <c r="AQ131" s="44">
        <f t="shared" si="71"/>
        <v>0</v>
      </c>
      <c r="AR131" s="44">
        <f t="shared" si="71"/>
        <v>1079.94</v>
      </c>
      <c r="AS131" s="22"/>
      <c r="AT131" s="39"/>
    </row>
    <row r="132" spans="1:46" ht="13.5" customHeight="1" x14ac:dyDescent="0.25">
      <c r="A132" s="20"/>
      <c r="B132" s="42" t="s">
        <v>44</v>
      </c>
      <c r="C132" s="43"/>
      <c r="D132" s="43"/>
      <c r="E132" s="43"/>
      <c r="F132" s="43"/>
      <c r="G132" s="43"/>
      <c r="H132" s="43"/>
      <c r="I132" s="43"/>
      <c r="J132" s="43"/>
      <c r="K132" s="43">
        <f>$C$163*K78</f>
        <v>0</v>
      </c>
      <c r="L132" s="43">
        <f>$C$163*L78</f>
        <v>719.96</v>
      </c>
      <c r="M132" s="43">
        <f>$C$163*M78</f>
        <v>719.96</v>
      </c>
      <c r="N132" s="43">
        <f>$C$163*N78</f>
        <v>1439.92</v>
      </c>
      <c r="O132" s="22"/>
      <c r="P132" s="45">
        <f>SUM(C132:N132)</f>
        <v>2879.84</v>
      </c>
      <c r="Q132" s="24"/>
      <c r="R132" s="44">
        <f t="shared" ref="R132:AC132" si="72">$C$163*R78</f>
        <v>1439.92</v>
      </c>
      <c r="S132" s="44">
        <f t="shared" si="72"/>
        <v>2339.87</v>
      </c>
      <c r="T132" s="44">
        <f t="shared" si="72"/>
        <v>2339.87</v>
      </c>
      <c r="U132" s="44">
        <f t="shared" si="72"/>
        <v>3239.82</v>
      </c>
      <c r="V132" s="44">
        <f t="shared" si="72"/>
        <v>3239.82</v>
      </c>
      <c r="W132" s="44">
        <f t="shared" si="72"/>
        <v>4139.7700000000004</v>
      </c>
      <c r="X132" s="44">
        <f t="shared" si="72"/>
        <v>4139.7700000000004</v>
      </c>
      <c r="Y132" s="44">
        <f t="shared" si="72"/>
        <v>5039.72</v>
      </c>
      <c r="Z132" s="44">
        <f t="shared" si="72"/>
        <v>5039.72</v>
      </c>
      <c r="AA132" s="44">
        <f t="shared" si="72"/>
        <v>5759.68</v>
      </c>
      <c r="AB132" s="44">
        <f t="shared" si="72"/>
        <v>5759.68</v>
      </c>
      <c r="AC132" s="44">
        <f t="shared" si="72"/>
        <v>6479.64</v>
      </c>
      <c r="AD132" s="22"/>
      <c r="AE132" s="45">
        <f>SUM(R132:AC132)</f>
        <v>48957.280000000006</v>
      </c>
      <c r="AF132" s="24"/>
      <c r="AG132" s="44">
        <f t="shared" ref="AG132:AR132" si="73">$C$163*AG78</f>
        <v>6479.64</v>
      </c>
      <c r="AH132" s="44">
        <f t="shared" si="73"/>
        <v>7559.58</v>
      </c>
      <c r="AI132" s="44">
        <f t="shared" si="73"/>
        <v>7559.58</v>
      </c>
      <c r="AJ132" s="44">
        <f t="shared" si="73"/>
        <v>8639.52</v>
      </c>
      <c r="AK132" s="44">
        <f t="shared" si="73"/>
        <v>8639.52</v>
      </c>
      <c r="AL132" s="44">
        <f t="shared" si="73"/>
        <v>9719.4600000000009</v>
      </c>
      <c r="AM132" s="44">
        <f t="shared" si="73"/>
        <v>9719.4600000000009</v>
      </c>
      <c r="AN132" s="44">
        <f t="shared" si="73"/>
        <v>10799.400000000001</v>
      </c>
      <c r="AO132" s="44">
        <f t="shared" si="73"/>
        <v>10799.400000000001</v>
      </c>
      <c r="AP132" s="44">
        <f t="shared" si="73"/>
        <v>11879.34</v>
      </c>
      <c r="AQ132" s="44">
        <f t="shared" si="73"/>
        <v>11879.34</v>
      </c>
      <c r="AR132" s="44">
        <f t="shared" si="73"/>
        <v>12959.28</v>
      </c>
      <c r="AS132" s="22"/>
      <c r="AT132" s="45">
        <f>SUM(AG132:AR132)</f>
        <v>116633.51999999999</v>
      </c>
    </row>
    <row r="133" spans="1:46" ht="13.5" customHeight="1" x14ac:dyDescent="0.25">
      <c r="A133" s="20"/>
      <c r="B133" s="46" t="s">
        <v>36</v>
      </c>
      <c r="C133" s="43"/>
      <c r="D133" s="43"/>
      <c r="E133" s="43"/>
      <c r="F133" s="43"/>
      <c r="G133" s="43"/>
      <c r="H133" s="43"/>
      <c r="I133" s="43"/>
      <c r="J133" s="43"/>
      <c r="K133" s="43"/>
      <c r="L133" s="43"/>
      <c r="M133" s="43"/>
      <c r="N133" s="43"/>
      <c r="O133" s="22"/>
      <c r="P133" s="39"/>
      <c r="Q133" s="24"/>
      <c r="R133" s="44"/>
      <c r="S133" s="44"/>
      <c r="T133" s="44"/>
      <c r="U133" s="44"/>
      <c r="V133" s="44"/>
      <c r="W133" s="44"/>
      <c r="X133" s="44"/>
      <c r="Y133" s="44"/>
      <c r="Z133" s="44"/>
      <c r="AA133" s="44"/>
      <c r="AB133" s="44"/>
      <c r="AC133" s="44"/>
      <c r="AD133" s="22"/>
      <c r="AE133" s="39"/>
      <c r="AF133" s="24"/>
      <c r="AG133" s="44"/>
      <c r="AH133" s="44"/>
      <c r="AI133" s="44"/>
      <c r="AJ133" s="44"/>
      <c r="AK133" s="44"/>
      <c r="AL133" s="44"/>
      <c r="AM133" s="44"/>
      <c r="AN133" s="44"/>
      <c r="AO133" s="44"/>
      <c r="AP133" s="44"/>
      <c r="AQ133" s="44"/>
      <c r="AR133" s="44"/>
      <c r="AS133" s="22"/>
      <c r="AT133" s="39"/>
    </row>
    <row r="134" spans="1:46" ht="13.5" customHeight="1" x14ac:dyDescent="0.25">
      <c r="A134" s="20"/>
      <c r="B134" s="42" t="s">
        <v>43</v>
      </c>
      <c r="C134" s="43"/>
      <c r="D134" s="43"/>
      <c r="E134" s="43"/>
      <c r="F134" s="43"/>
      <c r="G134" s="43"/>
      <c r="H134" s="43"/>
      <c r="I134" s="43"/>
      <c r="J134" s="43"/>
      <c r="K134" s="43">
        <f>$C$164*K81</f>
        <v>0</v>
      </c>
      <c r="L134" s="43">
        <f>$C$164*L81</f>
        <v>0</v>
      </c>
      <c r="M134" s="43">
        <f>$C$164*M81</f>
        <v>1199.96</v>
      </c>
      <c r="N134" s="43">
        <f>$C$164*N81</f>
        <v>0</v>
      </c>
      <c r="O134" s="22"/>
      <c r="P134" s="39"/>
      <c r="Q134" s="24"/>
      <c r="R134" s="44">
        <f t="shared" ref="R134:AC134" si="74">$C$164*R81</f>
        <v>0</v>
      </c>
      <c r="S134" s="44">
        <f t="shared" si="74"/>
        <v>0</v>
      </c>
      <c r="T134" s="44">
        <f t="shared" si="74"/>
        <v>0</v>
      </c>
      <c r="U134" s="44">
        <f t="shared" si="74"/>
        <v>0</v>
      </c>
      <c r="V134" s="44">
        <f t="shared" si="74"/>
        <v>1499.95</v>
      </c>
      <c r="W134" s="44">
        <f t="shared" si="74"/>
        <v>0</v>
      </c>
      <c r="X134" s="44">
        <f t="shared" si="74"/>
        <v>0</v>
      </c>
      <c r="Y134" s="44">
        <f t="shared" si="74"/>
        <v>0</v>
      </c>
      <c r="Z134" s="44">
        <f t="shared" si="74"/>
        <v>1499.95</v>
      </c>
      <c r="AA134" s="44">
        <f t="shared" si="74"/>
        <v>0</v>
      </c>
      <c r="AB134" s="44">
        <f t="shared" si="74"/>
        <v>0</v>
      </c>
      <c r="AC134" s="44">
        <f t="shared" si="74"/>
        <v>0</v>
      </c>
      <c r="AD134" s="22"/>
      <c r="AE134" s="39"/>
      <c r="AF134" s="24"/>
      <c r="AG134" s="44">
        <f t="shared" ref="AG134:AR134" si="75">$C$164*AG81</f>
        <v>0</v>
      </c>
      <c r="AH134" s="44">
        <f t="shared" si="75"/>
        <v>0</v>
      </c>
      <c r="AI134" s="44">
        <f t="shared" si="75"/>
        <v>0</v>
      </c>
      <c r="AJ134" s="44">
        <f t="shared" si="75"/>
        <v>0</v>
      </c>
      <c r="AK134" s="44">
        <f t="shared" si="75"/>
        <v>1799.94</v>
      </c>
      <c r="AL134" s="44">
        <f t="shared" si="75"/>
        <v>0</v>
      </c>
      <c r="AM134" s="44">
        <f t="shared" si="75"/>
        <v>0</v>
      </c>
      <c r="AN134" s="44">
        <f t="shared" si="75"/>
        <v>0</v>
      </c>
      <c r="AO134" s="44">
        <f t="shared" si="75"/>
        <v>1799.94</v>
      </c>
      <c r="AP134" s="44">
        <f t="shared" si="75"/>
        <v>0</v>
      </c>
      <c r="AQ134" s="44">
        <f t="shared" si="75"/>
        <v>0</v>
      </c>
      <c r="AR134" s="44">
        <f t="shared" si="75"/>
        <v>0</v>
      </c>
      <c r="AS134" s="22"/>
      <c r="AT134" s="39"/>
    </row>
    <row r="135" spans="1:46" ht="13.5" customHeight="1" x14ac:dyDescent="0.25">
      <c r="A135" s="20"/>
      <c r="B135" s="42" t="s">
        <v>44</v>
      </c>
      <c r="C135" s="43"/>
      <c r="D135" s="43"/>
      <c r="E135" s="43"/>
      <c r="F135" s="43"/>
      <c r="G135" s="43"/>
      <c r="H135" s="43"/>
      <c r="I135" s="43"/>
      <c r="J135" s="43"/>
      <c r="K135" s="43">
        <f>$C$164*K84</f>
        <v>0</v>
      </c>
      <c r="L135" s="43">
        <f>$C$164*L84</f>
        <v>0</v>
      </c>
      <c r="M135" s="43">
        <f>$C$164*M84</f>
        <v>1199.96</v>
      </c>
      <c r="N135" s="43">
        <f>$C$164*N84</f>
        <v>1199.96</v>
      </c>
      <c r="O135" s="22"/>
      <c r="P135" s="45">
        <f>SUM(C135:N135)</f>
        <v>2399.92</v>
      </c>
      <c r="Q135" s="24"/>
      <c r="R135" s="44">
        <f t="shared" ref="R135:AC135" si="76">$C$164*R84</f>
        <v>1199.96</v>
      </c>
      <c r="S135" s="44">
        <f t="shared" si="76"/>
        <v>1199.96</v>
      </c>
      <c r="T135" s="44">
        <f t="shared" si="76"/>
        <v>1199.96</v>
      </c>
      <c r="U135" s="44">
        <f t="shared" si="76"/>
        <v>1199.96</v>
      </c>
      <c r="V135" s="44">
        <f t="shared" si="76"/>
        <v>2699.91</v>
      </c>
      <c r="W135" s="44">
        <f t="shared" si="76"/>
        <v>2699.91</v>
      </c>
      <c r="X135" s="44">
        <f t="shared" si="76"/>
        <v>2699.91</v>
      </c>
      <c r="Y135" s="44">
        <f t="shared" si="76"/>
        <v>2699.91</v>
      </c>
      <c r="Z135" s="44">
        <f t="shared" si="76"/>
        <v>3899.87</v>
      </c>
      <c r="AA135" s="44">
        <f t="shared" si="76"/>
        <v>3899.87</v>
      </c>
      <c r="AB135" s="44">
        <f t="shared" si="76"/>
        <v>3899.87</v>
      </c>
      <c r="AC135" s="44">
        <f t="shared" si="76"/>
        <v>3899.87</v>
      </c>
      <c r="AD135" s="22"/>
      <c r="AE135" s="45">
        <f>SUM(R135:AC135)</f>
        <v>31198.959999999995</v>
      </c>
      <c r="AF135" s="24"/>
      <c r="AG135" s="44">
        <f t="shared" ref="AG135:AR135" si="77">$C$164*AG84</f>
        <v>3899.87</v>
      </c>
      <c r="AH135" s="44">
        <f t="shared" si="77"/>
        <v>3899.87</v>
      </c>
      <c r="AI135" s="44">
        <f t="shared" si="77"/>
        <v>3899.87</v>
      </c>
      <c r="AJ135" s="44">
        <f t="shared" si="77"/>
        <v>3899.87</v>
      </c>
      <c r="AK135" s="44">
        <f t="shared" si="77"/>
        <v>5699.81</v>
      </c>
      <c r="AL135" s="44">
        <f t="shared" si="77"/>
        <v>5699.81</v>
      </c>
      <c r="AM135" s="44">
        <f t="shared" si="77"/>
        <v>5699.81</v>
      </c>
      <c r="AN135" s="44">
        <f t="shared" si="77"/>
        <v>5699.81</v>
      </c>
      <c r="AO135" s="44">
        <f t="shared" si="77"/>
        <v>7499.75</v>
      </c>
      <c r="AP135" s="44">
        <f t="shared" si="77"/>
        <v>7499.75</v>
      </c>
      <c r="AQ135" s="44">
        <f t="shared" si="77"/>
        <v>7499.75</v>
      </c>
      <c r="AR135" s="44">
        <f t="shared" si="77"/>
        <v>7499.75</v>
      </c>
      <c r="AS135" s="22"/>
      <c r="AT135" s="45">
        <f>SUM(AG135:AR135)</f>
        <v>68397.72</v>
      </c>
    </row>
    <row r="136" spans="1:46" ht="15" customHeight="1" x14ac:dyDescent="0.25">
      <c r="A136" s="20"/>
      <c r="B136" s="49"/>
      <c r="C136" s="49"/>
      <c r="D136" s="49"/>
      <c r="E136" s="49"/>
      <c r="F136" s="49"/>
      <c r="G136" s="49"/>
      <c r="H136" s="49"/>
      <c r="I136" s="49"/>
      <c r="J136" s="49"/>
      <c r="K136" s="49"/>
      <c r="L136" s="49"/>
      <c r="M136" s="49"/>
      <c r="N136" s="49"/>
      <c r="O136" s="22"/>
      <c r="P136" s="50"/>
      <c r="Q136" s="24"/>
      <c r="R136" s="51"/>
      <c r="S136" s="51"/>
      <c r="T136" s="51"/>
      <c r="U136" s="51"/>
      <c r="V136" s="51"/>
      <c r="W136" s="51"/>
      <c r="X136" s="51"/>
      <c r="Y136" s="51"/>
      <c r="Z136" s="51"/>
      <c r="AA136" s="51"/>
      <c r="AB136" s="51"/>
      <c r="AC136" s="51"/>
      <c r="AD136" s="22"/>
      <c r="AE136" s="50"/>
      <c r="AF136" s="24"/>
      <c r="AG136" s="51"/>
      <c r="AH136" s="51"/>
      <c r="AI136" s="51"/>
      <c r="AJ136" s="51"/>
      <c r="AK136" s="51"/>
      <c r="AL136" s="51"/>
      <c r="AM136" s="51"/>
      <c r="AN136" s="51"/>
      <c r="AO136" s="51"/>
      <c r="AP136" s="51"/>
      <c r="AQ136" s="51"/>
      <c r="AR136" s="51"/>
      <c r="AS136" s="22"/>
      <c r="AT136" s="50"/>
    </row>
    <row r="137" spans="1:46" ht="14.1" customHeight="1" x14ac:dyDescent="0.25">
      <c r="A137" s="52"/>
      <c r="B137" s="53" t="s">
        <v>43</v>
      </c>
      <c r="C137" s="54"/>
      <c r="D137" s="54"/>
      <c r="E137" s="54"/>
      <c r="F137" s="54"/>
      <c r="G137" s="54"/>
      <c r="H137" s="54"/>
      <c r="I137" s="54"/>
      <c r="J137" s="54"/>
      <c r="K137" s="54">
        <f t="shared" ref="K137:N138" si="78">K95+K98+K101+K104+K107+K110+K113+K116+K119+K122+K125+K128+K131+K134</f>
        <v>2591.6</v>
      </c>
      <c r="L137" s="54">
        <f t="shared" si="78"/>
        <v>3311.56</v>
      </c>
      <c r="M137" s="54">
        <f t="shared" si="78"/>
        <v>3911.52</v>
      </c>
      <c r="N137" s="55">
        <f t="shared" si="78"/>
        <v>3951.48</v>
      </c>
      <c r="O137" s="39"/>
      <c r="P137" s="56"/>
      <c r="Q137" s="39"/>
      <c r="R137" s="57">
        <f t="shared" ref="R137:AC137" si="79">R95+R98+R101+R104+R107+R110+R113+R116+R119+R122+R125+R128+R131+R134</f>
        <v>4879.3</v>
      </c>
      <c r="S137" s="54">
        <f t="shared" si="79"/>
        <v>5779.25</v>
      </c>
      <c r="T137" s="54">
        <f t="shared" si="79"/>
        <v>4879.3</v>
      </c>
      <c r="U137" s="54">
        <f t="shared" si="79"/>
        <v>6529.2</v>
      </c>
      <c r="V137" s="54">
        <f t="shared" si="79"/>
        <v>6379.25</v>
      </c>
      <c r="W137" s="54">
        <f t="shared" si="79"/>
        <v>5829.2</v>
      </c>
      <c r="X137" s="54">
        <f t="shared" si="79"/>
        <v>4879.3</v>
      </c>
      <c r="Y137" s="54">
        <f t="shared" si="79"/>
        <v>6529.2</v>
      </c>
      <c r="Z137" s="54">
        <f t="shared" si="79"/>
        <v>6529.2</v>
      </c>
      <c r="AA137" s="54">
        <f t="shared" si="79"/>
        <v>5779.25</v>
      </c>
      <c r="AB137" s="54">
        <f t="shared" si="79"/>
        <v>4879.3</v>
      </c>
      <c r="AC137" s="55">
        <f t="shared" si="79"/>
        <v>6579.15</v>
      </c>
      <c r="AD137" s="39"/>
      <c r="AE137" s="58"/>
      <c r="AF137" s="39"/>
      <c r="AG137" s="57">
        <f t="shared" ref="AG137:AR137" si="80">AG95+AG98+AG101+AG104+AG107+AG110+AG113+AG116+AG119+AG122+AG125+AG128+AG131+AG134</f>
        <v>8542.7999999999993</v>
      </c>
      <c r="AH137" s="54">
        <f t="shared" si="80"/>
        <v>9622.74</v>
      </c>
      <c r="AI137" s="54">
        <f t="shared" si="80"/>
        <v>8542.7999999999993</v>
      </c>
      <c r="AJ137" s="54">
        <f t="shared" si="80"/>
        <v>10522.68</v>
      </c>
      <c r="AK137" s="54">
        <f t="shared" si="80"/>
        <v>10342.74</v>
      </c>
      <c r="AL137" s="54">
        <f t="shared" si="80"/>
        <v>9682.68</v>
      </c>
      <c r="AM137" s="54">
        <f t="shared" si="80"/>
        <v>8542.7999999999993</v>
      </c>
      <c r="AN137" s="54">
        <f t="shared" si="80"/>
        <v>10522.68</v>
      </c>
      <c r="AO137" s="54">
        <f t="shared" si="80"/>
        <v>10522.68</v>
      </c>
      <c r="AP137" s="54">
        <f t="shared" si="80"/>
        <v>9622.74</v>
      </c>
      <c r="AQ137" s="54">
        <f t="shared" si="80"/>
        <v>8542.7999999999993</v>
      </c>
      <c r="AR137" s="55">
        <f t="shared" si="80"/>
        <v>10582.62</v>
      </c>
      <c r="AS137" s="39"/>
      <c r="AT137" s="58"/>
    </row>
    <row r="138" spans="1:46" ht="15" customHeight="1" x14ac:dyDescent="0.25">
      <c r="A138" s="52"/>
      <c r="B138" s="59" t="s">
        <v>44</v>
      </c>
      <c r="C138" s="60"/>
      <c r="D138" s="60"/>
      <c r="E138" s="60"/>
      <c r="F138" s="60"/>
      <c r="G138" s="60"/>
      <c r="H138" s="60"/>
      <c r="I138" s="60"/>
      <c r="J138" s="60"/>
      <c r="K138" s="60">
        <f t="shared" si="78"/>
        <v>2591.6</v>
      </c>
      <c r="L138" s="60">
        <f t="shared" si="78"/>
        <v>5903.16</v>
      </c>
      <c r="M138" s="60">
        <f>M96+M99+M102+M105+M108+M111+M114+M117+M120+M123+M126+M129+M132+M135</f>
        <v>9814.68</v>
      </c>
      <c r="N138" s="61">
        <f>N96+N99+N102+N105+N108+N111+N114+N117+N120+N123+N126+N129+N132+N135</f>
        <v>13766.16</v>
      </c>
      <c r="O138" s="39"/>
      <c r="P138" s="62">
        <f>SUM(C138:N138)</f>
        <v>32075.600000000002</v>
      </c>
      <c r="Q138" s="39"/>
      <c r="R138" s="63">
        <f t="shared" ref="R138:AC138" si="81">R96+R99+R102+R105+R108+R111+R114+R117+R120+R123+R126+R129+R132+R135</f>
        <v>18645.46</v>
      </c>
      <c r="S138" s="60">
        <f t="shared" si="81"/>
        <v>24424.709999999992</v>
      </c>
      <c r="T138" s="60">
        <f t="shared" si="81"/>
        <v>29304.009999999995</v>
      </c>
      <c r="U138" s="60">
        <f t="shared" si="81"/>
        <v>35833.21</v>
      </c>
      <c r="V138" s="60">
        <f t="shared" si="81"/>
        <v>42212.459999999992</v>
      </c>
      <c r="W138" s="60">
        <f t="shared" si="81"/>
        <v>48041.66</v>
      </c>
      <c r="X138" s="60">
        <f t="shared" si="81"/>
        <v>52920.960000000006</v>
      </c>
      <c r="Y138" s="60">
        <f t="shared" si="81"/>
        <v>59450.16</v>
      </c>
      <c r="Z138" s="60">
        <f t="shared" si="81"/>
        <v>65175.45</v>
      </c>
      <c r="AA138" s="60">
        <f t="shared" si="81"/>
        <v>70270.789999999994</v>
      </c>
      <c r="AB138" s="60">
        <f t="shared" si="81"/>
        <v>74646.169999999984</v>
      </c>
      <c r="AC138" s="61">
        <f t="shared" si="81"/>
        <v>80541.409999999974</v>
      </c>
      <c r="AD138" s="39"/>
      <c r="AE138" s="62">
        <f>SUM(R138:AC138)</f>
        <v>601466.44999999995</v>
      </c>
      <c r="AF138" s="39"/>
      <c r="AG138" s="63">
        <f t="shared" ref="AG138:AR138" si="82">AG96+AG99+AG102+AG105+AG108+AG111+AG114+AG117+AG120+AG123+AG126+AG129+AG132+AG135</f>
        <v>89084.209999999992</v>
      </c>
      <c r="AH138" s="60">
        <f t="shared" si="82"/>
        <v>98706.949999999983</v>
      </c>
      <c r="AI138" s="60">
        <f t="shared" si="82"/>
        <v>107249.75</v>
      </c>
      <c r="AJ138" s="60">
        <f t="shared" si="82"/>
        <v>117772.43</v>
      </c>
      <c r="AK138" s="60">
        <f t="shared" si="82"/>
        <v>128115.16999999998</v>
      </c>
      <c r="AL138" s="60">
        <f t="shared" si="82"/>
        <v>137797.84999999998</v>
      </c>
      <c r="AM138" s="60">
        <f t="shared" si="82"/>
        <v>146340.65</v>
      </c>
      <c r="AN138" s="60">
        <f t="shared" si="82"/>
        <v>156863.33000000002</v>
      </c>
      <c r="AO138" s="60">
        <f t="shared" si="82"/>
        <v>167386.01</v>
      </c>
      <c r="AP138" s="60">
        <f t="shared" si="82"/>
        <v>177008.75</v>
      </c>
      <c r="AQ138" s="60">
        <f t="shared" si="82"/>
        <v>185551.55</v>
      </c>
      <c r="AR138" s="61">
        <f t="shared" si="82"/>
        <v>196134.17</v>
      </c>
      <c r="AS138" s="39"/>
      <c r="AT138" s="62">
        <f>SUM(AG138:AR138)</f>
        <v>1708010.82</v>
      </c>
    </row>
    <row r="139" spans="1:46" ht="14.1" customHeight="1" x14ac:dyDescent="0.25">
      <c r="A139" s="20"/>
      <c r="B139" s="16"/>
      <c r="C139" s="16"/>
      <c r="D139" s="16"/>
      <c r="E139" s="16"/>
      <c r="F139" s="16"/>
      <c r="G139" s="16"/>
      <c r="H139" s="16"/>
      <c r="I139" s="16"/>
      <c r="J139" s="16"/>
      <c r="K139" s="16"/>
      <c r="L139" s="16"/>
      <c r="M139" s="16"/>
      <c r="N139" s="16"/>
      <c r="O139" s="13"/>
      <c r="P139" s="26"/>
      <c r="Q139" s="13"/>
      <c r="R139" s="26"/>
      <c r="S139" s="26"/>
      <c r="T139" s="26"/>
      <c r="U139" s="26"/>
      <c r="V139" s="26"/>
      <c r="W139" s="26"/>
      <c r="X139" s="26"/>
      <c r="Y139" s="26"/>
      <c r="Z139" s="26"/>
      <c r="AA139" s="26"/>
      <c r="AB139" s="26"/>
      <c r="AC139" s="26"/>
      <c r="AD139" s="13"/>
      <c r="AE139" s="26"/>
      <c r="AF139" s="13"/>
      <c r="AG139" s="26"/>
      <c r="AH139" s="26"/>
      <c r="AI139" s="26"/>
      <c r="AJ139" s="26"/>
      <c r="AK139" s="26"/>
      <c r="AL139" s="26"/>
      <c r="AM139" s="26"/>
      <c r="AN139" s="26"/>
      <c r="AO139" s="26"/>
      <c r="AP139" s="26"/>
      <c r="AQ139" s="26"/>
      <c r="AR139" s="26"/>
      <c r="AS139" s="13"/>
      <c r="AT139" s="64"/>
    </row>
    <row r="140" spans="1:46" ht="13.5" customHeight="1" x14ac:dyDescent="0.25">
      <c r="A140" s="20"/>
      <c r="B140" s="12"/>
      <c r="C140" s="12"/>
      <c r="D140" s="12"/>
      <c r="E140" s="12"/>
      <c r="F140" s="12"/>
      <c r="G140" s="12"/>
      <c r="H140" s="12"/>
      <c r="I140" s="12"/>
      <c r="J140" s="12"/>
      <c r="K140" s="12"/>
      <c r="L140" s="12"/>
      <c r="M140" s="12"/>
      <c r="N140" s="12"/>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4"/>
    </row>
    <row r="141" spans="1:46" ht="15" customHeight="1" x14ac:dyDescent="0.25">
      <c r="A141" s="10"/>
      <c r="B141" s="11" t="s">
        <v>46</v>
      </c>
      <c r="C141" s="65" t="s">
        <v>47</v>
      </c>
      <c r="D141" s="65" t="s">
        <v>48</v>
      </c>
      <c r="E141" s="65" t="s">
        <v>49</v>
      </c>
      <c r="F141" s="12"/>
      <c r="G141" s="12"/>
      <c r="H141" s="12"/>
      <c r="I141" s="12"/>
      <c r="J141" s="12"/>
      <c r="K141" s="12"/>
      <c r="L141" s="12"/>
      <c r="M141" s="12"/>
      <c r="N141" s="12"/>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4"/>
    </row>
    <row r="142" spans="1:46" ht="14.1" customHeight="1" x14ac:dyDescent="0.25">
      <c r="A142" s="15"/>
      <c r="B142" s="16"/>
      <c r="C142" s="16"/>
      <c r="D142" s="26"/>
      <c r="E142" s="26"/>
      <c r="F142" s="13"/>
      <c r="G142" s="12"/>
      <c r="H142" s="12"/>
      <c r="I142" s="12"/>
      <c r="J142" s="12"/>
      <c r="K142" s="12"/>
      <c r="L142" s="12"/>
      <c r="M142" s="12"/>
      <c r="N142" s="12"/>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4"/>
    </row>
    <row r="143" spans="1:46" ht="13.5" customHeight="1" x14ac:dyDescent="0.25">
      <c r="A143" s="20"/>
      <c r="B143" s="42" t="str">
        <f>'11. Web Corporativa'!B5</f>
        <v>Estándar</v>
      </c>
      <c r="C143" s="43">
        <f>'11. Web Corporativa'!C5</f>
        <v>29.99</v>
      </c>
      <c r="D143" s="43">
        <f>'11. Web Corporativa'!D5</f>
        <v>5.2048760330578503</v>
      </c>
      <c r="E143" s="43">
        <f>'11. Web Corporativa'!E5</f>
        <v>24.785123966942148</v>
      </c>
      <c r="F143" s="13"/>
      <c r="G143" s="13"/>
      <c r="H143" s="13"/>
      <c r="I143" s="13"/>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4"/>
    </row>
    <row r="144" spans="1:46" ht="13.5" customHeight="1" x14ac:dyDescent="0.25">
      <c r="A144" s="20"/>
      <c r="B144" s="42" t="str">
        <f>'11. Web Corporativa'!B6</f>
        <v>Plus</v>
      </c>
      <c r="C144" s="43">
        <f>'11. Web Corporativa'!C6</f>
        <v>49.99</v>
      </c>
      <c r="D144" s="43">
        <f>'11. Web Corporativa'!D6</f>
        <v>8.6759504132231413</v>
      </c>
      <c r="E144" s="43">
        <f>'11. Web Corporativa'!E6</f>
        <v>41.314049586776861</v>
      </c>
      <c r="F144" s="13"/>
      <c r="G144" s="13"/>
      <c r="H144" s="13"/>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4"/>
    </row>
    <row r="145" spans="1:46" ht="13.5" customHeight="1" x14ac:dyDescent="0.25">
      <c r="A145" s="20"/>
      <c r="B145" s="42" t="str">
        <f>'11. Web Corporativa'!B7</f>
        <v>Business</v>
      </c>
      <c r="C145" s="43">
        <f>'11. Web Corporativa'!C7</f>
        <v>69.989999999999995</v>
      </c>
      <c r="D145" s="43">
        <f>'11. Web Corporativa'!D7</f>
        <v>12.147024793388425</v>
      </c>
      <c r="E145" s="43">
        <f>'11. Web Corporativa'!E7</f>
        <v>57.84297520661157</v>
      </c>
      <c r="F145" s="12"/>
      <c r="G145" s="12"/>
      <c r="H145" s="12"/>
      <c r="I145" s="12"/>
      <c r="J145" s="12"/>
      <c r="K145" s="12"/>
      <c r="L145" s="12"/>
      <c r="M145" s="12"/>
      <c r="N145" s="12"/>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4"/>
    </row>
    <row r="146" spans="1:46" ht="13.5" customHeight="1" x14ac:dyDescent="0.25">
      <c r="A146" s="20"/>
      <c r="B146" s="42" t="str">
        <f>'11. Web Corporativa'!B8</f>
        <v>Survival</v>
      </c>
      <c r="C146" s="43">
        <f>'11. Web Corporativa'!C8</f>
        <v>149.99</v>
      </c>
      <c r="D146" s="43">
        <f>'11. Web Corporativa'!D8</f>
        <v>26.031322314049589</v>
      </c>
      <c r="E146" s="43">
        <f>'11. Web Corporativa'!E8</f>
        <v>123.95867768595042</v>
      </c>
      <c r="F146" s="12"/>
      <c r="G146" s="12"/>
      <c r="H146" s="12"/>
      <c r="I146" s="12"/>
      <c r="J146" s="12"/>
      <c r="K146" s="12"/>
      <c r="L146" s="12"/>
      <c r="M146" s="12"/>
      <c r="N146" s="12"/>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4"/>
    </row>
    <row r="147" spans="1:46" ht="13.5" customHeight="1" x14ac:dyDescent="0.25">
      <c r="A147" s="20"/>
      <c r="B147" s="12"/>
      <c r="C147" s="12"/>
      <c r="D147" s="12"/>
      <c r="E147" s="12"/>
      <c r="F147" s="12"/>
      <c r="G147" s="12"/>
      <c r="H147" s="12"/>
      <c r="I147" s="12"/>
      <c r="J147" s="12"/>
      <c r="K147" s="12"/>
      <c r="L147" s="12"/>
      <c r="M147" s="12"/>
      <c r="N147" s="12"/>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4"/>
    </row>
    <row r="148" spans="1:46" ht="15" customHeight="1" x14ac:dyDescent="0.25">
      <c r="A148" s="10"/>
      <c r="B148" s="11" t="s">
        <v>50</v>
      </c>
      <c r="C148" s="12"/>
      <c r="D148" s="12"/>
      <c r="E148" s="12"/>
      <c r="F148" s="12"/>
      <c r="G148" s="12"/>
      <c r="H148" s="12"/>
      <c r="I148" s="12"/>
      <c r="J148" s="12"/>
      <c r="K148" s="12"/>
      <c r="L148" s="12"/>
      <c r="M148" s="12"/>
      <c r="N148" s="12"/>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4"/>
    </row>
    <row r="149" spans="1:46" ht="14.1" customHeight="1" x14ac:dyDescent="0.25">
      <c r="A149" s="15"/>
      <c r="B149" s="16"/>
      <c r="C149" s="12"/>
      <c r="D149" s="12"/>
      <c r="E149" s="12"/>
      <c r="F149" s="12"/>
      <c r="G149" s="12"/>
      <c r="H149" s="12"/>
      <c r="I149" s="12"/>
      <c r="J149" s="12"/>
      <c r="K149" s="12"/>
      <c r="L149" s="12"/>
      <c r="M149" s="12"/>
      <c r="N149" s="12"/>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4"/>
    </row>
    <row r="150" spans="1:46" ht="13.5" customHeight="1" x14ac:dyDescent="0.25">
      <c r="A150" s="20"/>
      <c r="B150" s="42" t="str">
        <f>'12. E-commerce'!B5</f>
        <v>Satellite Shop</v>
      </c>
      <c r="C150" s="43">
        <f>'12. E-commerce'!C5</f>
        <v>29.99</v>
      </c>
      <c r="D150" s="43">
        <f>'12. E-commerce'!D5</f>
        <v>5.2048760330578503</v>
      </c>
      <c r="E150" s="43">
        <f>'12. E-commerce'!E5</f>
        <v>24.785123966942148</v>
      </c>
      <c r="F150" s="12"/>
      <c r="G150" s="12"/>
      <c r="H150" s="12"/>
      <c r="I150" s="12"/>
      <c r="J150" s="12"/>
      <c r="K150" s="12"/>
      <c r="L150" s="12"/>
      <c r="M150" s="12"/>
      <c r="N150" s="12"/>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4"/>
    </row>
    <row r="151" spans="1:46" ht="13.5" customHeight="1" x14ac:dyDescent="0.25">
      <c r="A151" s="20"/>
      <c r="B151" s="42" t="str">
        <f>'12. E-commerce'!B6</f>
        <v>Planet Shop</v>
      </c>
      <c r="C151" s="43">
        <f>'12. E-commerce'!C6</f>
        <v>59.99</v>
      </c>
      <c r="D151" s="43">
        <f>'12. E-commerce'!D6</f>
        <v>10.411487603305787</v>
      </c>
      <c r="E151" s="43">
        <f>'12. E-commerce'!E6</f>
        <v>49.578512396694215</v>
      </c>
      <c r="F151" s="12"/>
      <c r="G151" s="12"/>
      <c r="H151" s="12"/>
      <c r="I151" s="12"/>
      <c r="J151" s="12"/>
      <c r="K151" s="12"/>
      <c r="L151" s="12"/>
      <c r="M151" s="12"/>
      <c r="N151" s="12"/>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4"/>
    </row>
    <row r="152" spans="1:46" ht="13.5" customHeight="1" x14ac:dyDescent="0.25">
      <c r="A152" s="20"/>
      <c r="B152" s="42" t="str">
        <f>'12. E-commerce'!B7</f>
        <v>Galaxy Shop</v>
      </c>
      <c r="C152" s="43">
        <f>'12. E-commerce'!C7</f>
        <v>89.99</v>
      </c>
      <c r="D152" s="43">
        <f>'12. E-commerce'!D7</f>
        <v>15.618099173553716</v>
      </c>
      <c r="E152" s="43">
        <f>'12. E-commerce'!E7</f>
        <v>74.371900826446279</v>
      </c>
      <c r="F152" s="12"/>
      <c r="G152" s="12"/>
      <c r="H152" s="12"/>
      <c r="I152" s="12"/>
      <c r="J152" s="12"/>
      <c r="K152" s="12"/>
      <c r="L152" s="12"/>
      <c r="M152" s="12"/>
      <c r="N152" s="12"/>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4"/>
    </row>
    <row r="153" spans="1:46" ht="13.5" customHeight="1" x14ac:dyDescent="0.25">
      <c r="A153" s="20"/>
      <c r="B153" s="12"/>
      <c r="C153" s="12"/>
      <c r="D153" s="12"/>
      <c r="E153" s="12"/>
      <c r="F153" s="12"/>
      <c r="G153" s="12"/>
      <c r="H153" s="12"/>
      <c r="I153" s="12"/>
      <c r="J153" s="12"/>
      <c r="K153" s="12"/>
      <c r="L153" s="12"/>
      <c r="M153" s="12"/>
      <c r="N153" s="12"/>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4"/>
    </row>
    <row r="154" spans="1:46" ht="15" customHeight="1" x14ac:dyDescent="0.25">
      <c r="A154" s="10"/>
      <c r="B154" s="11" t="s">
        <v>51</v>
      </c>
      <c r="C154" s="12"/>
      <c r="D154" s="12"/>
      <c r="E154" s="12"/>
      <c r="F154" s="12"/>
      <c r="G154" s="12"/>
      <c r="H154" s="12"/>
      <c r="I154" s="12"/>
      <c r="J154" s="12"/>
      <c r="K154" s="12"/>
      <c r="L154" s="12"/>
      <c r="M154" s="12"/>
      <c r="N154" s="12"/>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4"/>
    </row>
    <row r="155" spans="1:46" ht="14.1" customHeight="1" x14ac:dyDescent="0.25">
      <c r="A155" s="15"/>
      <c r="B155" s="16"/>
      <c r="C155" s="12"/>
      <c r="D155" s="12"/>
      <c r="E155" s="12"/>
      <c r="F155" s="12"/>
      <c r="G155" s="12"/>
      <c r="H155" s="12"/>
      <c r="I155" s="12"/>
      <c r="J155" s="12"/>
      <c r="K155" s="12"/>
      <c r="L155" s="12"/>
      <c r="M155" s="12"/>
      <c r="N155" s="12"/>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4"/>
    </row>
    <row r="156" spans="1:46" ht="13.5" customHeight="1" x14ac:dyDescent="0.25">
      <c r="A156" s="20"/>
      <c r="B156" s="42" t="str">
        <f>'13. AidenPay'!B5</f>
        <v>Standard</v>
      </c>
      <c r="C156" s="43">
        <f>'13. AidenPay'!C5</f>
        <v>0</v>
      </c>
      <c r="D156" s="43">
        <f>'13. AidenPay'!D5</f>
        <v>0</v>
      </c>
      <c r="E156" s="43">
        <f>'13. AidenPay'!E5</f>
        <v>0</v>
      </c>
      <c r="F156" s="12"/>
      <c r="G156" s="66">
        <v>1.7500000000000002E-2</v>
      </c>
      <c r="H156" s="66">
        <v>1.4E-2</v>
      </c>
      <c r="I156" s="67">
        <v>0.25</v>
      </c>
      <c r="J156" s="12"/>
      <c r="K156" s="12"/>
      <c r="L156" s="12"/>
      <c r="M156" s="12"/>
      <c r="N156" s="12"/>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4"/>
    </row>
    <row r="157" spans="1:46" ht="13.5" customHeight="1" x14ac:dyDescent="0.25">
      <c r="A157" s="20"/>
      <c r="B157" s="42" t="str">
        <f>'13. AidenPay'!B6</f>
        <v>Plus</v>
      </c>
      <c r="C157" s="43">
        <f>'13. AidenPay'!C6</f>
        <v>9.99</v>
      </c>
      <c r="D157" s="43">
        <f>'13. AidenPay'!D6</f>
        <v>1.7338016528925611</v>
      </c>
      <c r="E157" s="43">
        <f>'13. AidenPay'!E6</f>
        <v>8.2561983471074392</v>
      </c>
      <c r="F157" s="12"/>
      <c r="G157" s="12"/>
      <c r="H157" s="12"/>
      <c r="I157" s="12"/>
      <c r="J157" s="12"/>
      <c r="K157" s="12"/>
      <c r="L157" s="12"/>
      <c r="M157" s="12"/>
      <c r="N157" s="12"/>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4"/>
    </row>
    <row r="158" spans="1:46" ht="13.5" customHeight="1" x14ac:dyDescent="0.25">
      <c r="A158" s="20"/>
      <c r="B158" s="42" t="str">
        <f>'13. AidenPay'!B7</f>
        <v>Pro</v>
      </c>
      <c r="C158" s="43">
        <f>'13. AidenPay'!C7</f>
        <v>29.99</v>
      </c>
      <c r="D158" s="43">
        <f>'13. AidenPay'!D7</f>
        <v>5.2048760330578503</v>
      </c>
      <c r="E158" s="43">
        <f>'13. AidenPay'!E7</f>
        <v>24.785123966942148</v>
      </c>
      <c r="F158" s="12"/>
      <c r="G158" s="12"/>
      <c r="H158" s="12"/>
      <c r="I158" s="12"/>
      <c r="J158" s="12"/>
      <c r="K158" s="12"/>
      <c r="L158" s="12"/>
      <c r="M158" s="12"/>
      <c r="N158" s="12"/>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4"/>
    </row>
    <row r="159" spans="1:46" ht="13.5" customHeight="1" x14ac:dyDescent="0.25">
      <c r="A159" s="20"/>
      <c r="B159" s="12"/>
      <c r="C159" s="12"/>
      <c r="D159" s="12"/>
      <c r="E159" s="12"/>
      <c r="F159" s="12"/>
      <c r="G159" s="12"/>
      <c r="H159" s="12"/>
      <c r="I159" s="12"/>
      <c r="J159" s="12"/>
      <c r="K159" s="12"/>
      <c r="L159" s="12"/>
      <c r="M159" s="12"/>
      <c r="N159" s="12"/>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4"/>
    </row>
    <row r="160" spans="1:46" ht="15" customHeight="1" x14ac:dyDescent="0.25">
      <c r="A160" s="10"/>
      <c r="B160" s="11" t="s">
        <v>54</v>
      </c>
      <c r="C160" s="12"/>
      <c r="D160" s="12"/>
      <c r="E160" s="12"/>
      <c r="F160" s="12"/>
      <c r="G160" s="12"/>
      <c r="H160" s="12"/>
      <c r="I160" s="12"/>
      <c r="J160" s="12"/>
      <c r="K160" s="12"/>
      <c r="L160" s="12"/>
      <c r="M160" s="12"/>
      <c r="N160" s="12"/>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4"/>
    </row>
    <row r="161" spans="1:46" ht="14.1" customHeight="1" x14ac:dyDescent="0.25">
      <c r="A161" s="15"/>
      <c r="B161" s="16"/>
      <c r="C161" s="12"/>
      <c r="D161" s="12"/>
      <c r="E161" s="12"/>
      <c r="F161" s="12"/>
      <c r="G161" s="12"/>
      <c r="H161" s="12"/>
      <c r="I161" s="12"/>
      <c r="J161" s="12"/>
      <c r="K161" s="12"/>
      <c r="L161" s="12"/>
      <c r="M161" s="12"/>
      <c r="N161" s="12"/>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4"/>
    </row>
    <row r="162" spans="1:46" ht="13.5" customHeight="1" x14ac:dyDescent="0.25">
      <c r="A162" s="20"/>
      <c r="B162" s="42" t="str">
        <f>'14. Social Packs'!B5</f>
        <v>Asteroid</v>
      </c>
      <c r="C162" s="43">
        <f>'14. Social Packs'!C5</f>
        <v>99.99</v>
      </c>
      <c r="D162" s="43">
        <f>'14. Social Packs'!D5</f>
        <v>17.353636363636355</v>
      </c>
      <c r="E162" s="43">
        <f>'14. Social Packs'!E5</f>
        <v>82.63636363636364</v>
      </c>
      <c r="F162" s="12"/>
      <c r="G162" s="12"/>
      <c r="H162" s="12"/>
      <c r="I162" s="12"/>
      <c r="J162" s="12"/>
      <c r="K162" s="12"/>
      <c r="L162" s="12"/>
      <c r="M162" s="12"/>
      <c r="N162" s="12"/>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4"/>
    </row>
    <row r="163" spans="1:46" ht="13.5" customHeight="1" x14ac:dyDescent="0.25">
      <c r="A163" s="20"/>
      <c r="B163" s="42" t="str">
        <f>'14. Social Packs'!B6</f>
        <v>Nebula</v>
      </c>
      <c r="C163" s="43">
        <f>'14. Social Packs'!C6</f>
        <v>179.99</v>
      </c>
      <c r="D163" s="43">
        <f>'14. Social Packs'!D6</f>
        <v>31.237933884297519</v>
      </c>
      <c r="E163" s="43">
        <f>'14. Social Packs'!E6</f>
        <v>148.75206611570249</v>
      </c>
      <c r="F163" s="12"/>
      <c r="G163" s="12"/>
      <c r="H163" s="12"/>
      <c r="I163" s="12"/>
      <c r="J163" s="12"/>
      <c r="K163" s="12"/>
      <c r="L163" s="12"/>
      <c r="M163" s="12"/>
      <c r="N163" s="12"/>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4"/>
    </row>
    <row r="164" spans="1:46" ht="13.5" customHeight="1" x14ac:dyDescent="0.25">
      <c r="A164" s="20"/>
      <c r="B164" s="42" t="str">
        <f>'14. Social Packs'!B7</f>
        <v>Supernova</v>
      </c>
      <c r="C164" s="43">
        <f>'14. Social Packs'!C7</f>
        <v>299.99</v>
      </c>
      <c r="D164" s="43">
        <f>'14. Social Packs'!D7</f>
        <v>52.064380165289236</v>
      </c>
      <c r="E164" s="43">
        <f>'14. Social Packs'!E7</f>
        <v>247.92561983471077</v>
      </c>
      <c r="F164" s="12"/>
      <c r="G164" s="12"/>
      <c r="H164" s="12"/>
      <c r="I164" s="12"/>
      <c r="J164" s="12"/>
      <c r="K164" s="12"/>
      <c r="L164" s="12"/>
      <c r="M164" s="12"/>
      <c r="N164" s="12"/>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4"/>
    </row>
    <row r="165" spans="1:46" ht="13.5" customHeight="1" x14ac:dyDescent="0.25">
      <c r="A165" s="68"/>
      <c r="B165" s="69"/>
      <c r="C165" s="70"/>
      <c r="D165" s="70"/>
      <c r="E165" s="70"/>
      <c r="F165" s="71"/>
      <c r="G165" s="71"/>
      <c r="H165" s="71"/>
      <c r="I165" s="71"/>
      <c r="J165" s="71"/>
      <c r="K165" s="71"/>
      <c r="L165" s="71"/>
      <c r="M165" s="71"/>
      <c r="N165" s="71"/>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3"/>
    </row>
  </sheetData>
  <conditionalFormatting sqref="I156">
    <cfRule type="cellIs" dxfId="1" priority="1" stopIfTrue="1" operator="lessThan">
      <formula>0</formula>
    </cfRule>
  </conditionalFormatting>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79"/>
  <sheetViews>
    <sheetView showGridLines="0" topLeftCell="AR1" zoomScaleNormal="100" workbookViewId="0">
      <selection activeCell="BD14" sqref="BD13:BD14"/>
    </sheetView>
  </sheetViews>
  <sheetFormatPr baseColWidth="10" defaultColWidth="10.85546875" defaultRowHeight="14.45" customHeight="1" x14ac:dyDescent="0.25"/>
  <cols>
    <col min="1" max="1" width="3.85546875" style="74" customWidth="1"/>
    <col min="2" max="2" width="39.85546875" style="74" customWidth="1"/>
    <col min="3" max="47" width="10.85546875" style="74" customWidth="1"/>
    <col min="48" max="16384" width="10.85546875" style="74"/>
  </cols>
  <sheetData>
    <row r="1" spans="1:46" ht="15" customHeight="1" thickBot="1" x14ac:dyDescent="0.3">
      <c r="A1" s="6"/>
      <c r="B1" s="8"/>
      <c r="C1" s="8"/>
      <c r="D1" s="8"/>
      <c r="E1" s="8"/>
      <c r="F1" s="8"/>
      <c r="G1" s="8"/>
      <c r="H1" s="8"/>
      <c r="I1" s="8"/>
      <c r="J1" s="8"/>
      <c r="K1" s="8"/>
      <c r="L1" s="8"/>
      <c r="M1" s="8"/>
      <c r="N1" s="8"/>
      <c r="O1" s="8"/>
      <c r="P1" s="75"/>
      <c r="Q1" s="8"/>
      <c r="R1" s="8"/>
      <c r="S1" s="8"/>
      <c r="T1" s="8"/>
      <c r="U1" s="8"/>
      <c r="V1" s="8"/>
      <c r="W1" s="8"/>
      <c r="X1" s="8"/>
      <c r="Y1" s="8"/>
      <c r="Z1" s="8"/>
      <c r="AA1" s="8"/>
      <c r="AB1" s="8"/>
      <c r="AC1" s="8"/>
      <c r="AD1" s="8"/>
      <c r="AE1" s="75"/>
      <c r="AF1" s="8"/>
      <c r="AG1" s="8"/>
      <c r="AH1" s="8"/>
      <c r="AI1" s="8"/>
      <c r="AJ1" s="8"/>
      <c r="AK1" s="8"/>
      <c r="AL1" s="8"/>
      <c r="AM1" s="8"/>
      <c r="AN1" s="8"/>
      <c r="AO1" s="8"/>
      <c r="AP1" s="8"/>
      <c r="AQ1" s="8"/>
      <c r="AR1" s="8"/>
      <c r="AS1" s="8"/>
      <c r="AT1" s="76"/>
    </row>
    <row r="2" spans="1:46" ht="15" customHeight="1" thickBot="1" x14ac:dyDescent="0.3">
      <c r="A2" s="20"/>
      <c r="B2" s="13"/>
      <c r="C2" s="25" t="s">
        <v>7</v>
      </c>
      <c r="D2" s="25" t="s">
        <v>8</v>
      </c>
      <c r="E2" s="25" t="s">
        <v>9</v>
      </c>
      <c r="F2" s="25" t="s">
        <v>10</v>
      </c>
      <c r="G2" s="25" t="s">
        <v>11</v>
      </c>
      <c r="H2" s="25" t="s">
        <v>12</v>
      </c>
      <c r="I2" s="25" t="s">
        <v>13</v>
      </c>
      <c r="J2" s="25" t="s">
        <v>14</v>
      </c>
      <c r="K2" s="25" t="s">
        <v>15</v>
      </c>
      <c r="L2" s="25" t="s">
        <v>16</v>
      </c>
      <c r="M2" s="25" t="s">
        <v>17</v>
      </c>
      <c r="N2" s="25" t="s">
        <v>18</v>
      </c>
      <c r="O2" s="22"/>
      <c r="P2" s="23">
        <v>2023</v>
      </c>
      <c r="Q2" s="24"/>
      <c r="R2" s="25" t="s">
        <v>7</v>
      </c>
      <c r="S2" s="25" t="s">
        <v>8</v>
      </c>
      <c r="T2" s="25" t="s">
        <v>9</v>
      </c>
      <c r="U2" s="25" t="s">
        <v>10</v>
      </c>
      <c r="V2" s="25" t="s">
        <v>11</v>
      </c>
      <c r="W2" s="25" t="s">
        <v>12</v>
      </c>
      <c r="X2" s="25" t="s">
        <v>13</v>
      </c>
      <c r="Y2" s="25" t="s">
        <v>14</v>
      </c>
      <c r="Z2" s="25" t="s">
        <v>15</v>
      </c>
      <c r="AA2" s="25" t="s">
        <v>16</v>
      </c>
      <c r="AB2" s="25" t="s">
        <v>17</v>
      </c>
      <c r="AC2" s="25" t="s">
        <v>18</v>
      </c>
      <c r="AD2" s="22"/>
      <c r="AE2" s="23">
        <v>2024</v>
      </c>
      <c r="AF2" s="24"/>
      <c r="AG2" s="25" t="s">
        <v>7</v>
      </c>
      <c r="AH2" s="25" t="s">
        <v>8</v>
      </c>
      <c r="AI2" s="25" t="s">
        <v>9</v>
      </c>
      <c r="AJ2" s="25" t="s">
        <v>10</v>
      </c>
      <c r="AK2" s="25" t="s">
        <v>11</v>
      </c>
      <c r="AL2" s="25" t="s">
        <v>12</v>
      </c>
      <c r="AM2" s="25" t="s">
        <v>13</v>
      </c>
      <c r="AN2" s="25" t="s">
        <v>14</v>
      </c>
      <c r="AO2" s="25" t="s">
        <v>15</v>
      </c>
      <c r="AP2" s="25" t="s">
        <v>16</v>
      </c>
      <c r="AQ2" s="25" t="s">
        <v>17</v>
      </c>
      <c r="AR2" s="25" t="s">
        <v>18</v>
      </c>
      <c r="AS2" s="22"/>
      <c r="AT2" s="23">
        <v>2025</v>
      </c>
    </row>
    <row r="3" spans="1:46" ht="14.1" customHeight="1" x14ac:dyDescent="0.25">
      <c r="A3" s="20"/>
      <c r="B3" s="13"/>
      <c r="C3" s="26"/>
      <c r="D3" s="26"/>
      <c r="E3" s="26"/>
      <c r="F3" s="26"/>
      <c r="G3" s="26"/>
      <c r="H3" s="26"/>
      <c r="I3" s="26"/>
      <c r="J3" s="26"/>
      <c r="K3" s="26"/>
      <c r="L3" s="26"/>
      <c r="M3" s="26"/>
      <c r="N3" s="26"/>
      <c r="O3" s="22"/>
      <c r="P3" s="27"/>
      <c r="Q3" s="24"/>
      <c r="R3" s="26"/>
      <c r="S3" s="26"/>
      <c r="T3" s="26"/>
      <c r="U3" s="26"/>
      <c r="V3" s="26"/>
      <c r="W3" s="26"/>
      <c r="X3" s="26"/>
      <c r="Y3" s="26"/>
      <c r="Z3" s="26"/>
      <c r="AA3" s="26"/>
      <c r="AB3" s="26"/>
      <c r="AC3" s="26"/>
      <c r="AD3" s="22"/>
      <c r="AE3" s="27"/>
      <c r="AF3" s="24"/>
      <c r="AG3" s="26"/>
      <c r="AH3" s="26"/>
      <c r="AI3" s="26"/>
      <c r="AJ3" s="26"/>
      <c r="AK3" s="26"/>
      <c r="AL3" s="26"/>
      <c r="AM3" s="26"/>
      <c r="AN3" s="26"/>
      <c r="AO3" s="26"/>
      <c r="AP3" s="26"/>
      <c r="AQ3" s="26"/>
      <c r="AR3" s="26"/>
      <c r="AS3" s="22"/>
      <c r="AT3" s="27"/>
    </row>
    <row r="4" spans="1:46" ht="15" customHeight="1" thickBot="1" x14ac:dyDescent="0.3">
      <c r="A4" s="10"/>
      <c r="B4" s="11" t="s">
        <v>56</v>
      </c>
      <c r="C4" s="13"/>
      <c r="D4" s="13"/>
      <c r="E4" s="13"/>
      <c r="F4" s="13"/>
      <c r="G4" s="13"/>
      <c r="H4" s="13"/>
      <c r="I4" s="13"/>
      <c r="J4" s="13"/>
      <c r="K4" s="13"/>
      <c r="L4" s="13"/>
      <c r="M4" s="13"/>
      <c r="N4" s="13"/>
      <c r="O4" s="22"/>
      <c r="P4" s="28"/>
      <c r="Q4" s="24"/>
      <c r="R4" s="13"/>
      <c r="S4" s="13"/>
      <c r="T4" s="13"/>
      <c r="U4" s="13"/>
      <c r="V4" s="13"/>
      <c r="W4" s="13"/>
      <c r="X4" s="13"/>
      <c r="Y4" s="13"/>
      <c r="Z4" s="13"/>
      <c r="AA4" s="13"/>
      <c r="AB4" s="13"/>
      <c r="AC4" s="13"/>
      <c r="AD4" s="22"/>
      <c r="AE4" s="28"/>
      <c r="AF4" s="24"/>
      <c r="AG4" s="13"/>
      <c r="AH4" s="13"/>
      <c r="AI4" s="13"/>
      <c r="AJ4" s="13"/>
      <c r="AK4" s="13"/>
      <c r="AL4" s="13"/>
      <c r="AM4" s="13"/>
      <c r="AN4" s="13"/>
      <c r="AO4" s="13"/>
      <c r="AP4" s="13"/>
      <c r="AQ4" s="13"/>
      <c r="AR4" s="13"/>
      <c r="AS4" s="22"/>
      <c r="AT4" s="28"/>
    </row>
    <row r="5" spans="1:46" ht="14.1" customHeight="1" x14ac:dyDescent="0.25">
      <c r="A5" s="15"/>
      <c r="B5" s="26"/>
      <c r="C5" s="13"/>
      <c r="D5" s="13"/>
      <c r="E5" s="13"/>
      <c r="F5" s="13"/>
      <c r="G5" s="13"/>
      <c r="H5" s="13"/>
      <c r="I5" s="13"/>
      <c r="J5" s="13"/>
      <c r="K5" s="13"/>
      <c r="L5" s="13"/>
      <c r="M5" s="13"/>
      <c r="N5" s="13"/>
      <c r="O5" s="22"/>
      <c r="P5" s="28"/>
      <c r="Q5" s="24"/>
      <c r="R5" s="13"/>
      <c r="S5" s="13"/>
      <c r="T5" s="13"/>
      <c r="U5" s="13"/>
      <c r="V5" s="13"/>
      <c r="W5" s="13"/>
      <c r="X5" s="13"/>
      <c r="Y5" s="13"/>
      <c r="Z5" s="13"/>
      <c r="AA5" s="13"/>
      <c r="AB5" s="13"/>
      <c r="AC5" s="13"/>
      <c r="AD5" s="22"/>
      <c r="AE5" s="28"/>
      <c r="AF5" s="24"/>
      <c r="AG5" s="13"/>
      <c r="AH5" s="13"/>
      <c r="AI5" s="13"/>
      <c r="AJ5" s="13"/>
      <c r="AK5" s="13"/>
      <c r="AL5" s="13"/>
      <c r="AM5" s="13"/>
      <c r="AN5" s="13"/>
      <c r="AO5" s="13"/>
      <c r="AP5" s="13"/>
      <c r="AQ5" s="13"/>
      <c r="AR5" s="13"/>
      <c r="AS5" s="22"/>
      <c r="AT5" s="28"/>
    </row>
    <row r="6" spans="1:46" ht="13.5" customHeight="1" x14ac:dyDescent="0.25">
      <c r="A6" s="20"/>
      <c r="B6" s="40" t="s">
        <v>57</v>
      </c>
      <c r="C6" s="77"/>
      <c r="D6" s="77"/>
      <c r="E6" s="77"/>
      <c r="F6" s="77"/>
      <c r="G6" s="77"/>
      <c r="H6" s="77"/>
      <c r="I6" s="77"/>
      <c r="J6" s="77"/>
      <c r="K6" s="77">
        <v>25</v>
      </c>
      <c r="L6" s="77">
        <v>25</v>
      </c>
      <c r="M6" s="77">
        <v>25</v>
      </c>
      <c r="N6" s="77">
        <v>25</v>
      </c>
      <c r="O6" s="22"/>
      <c r="P6" s="28"/>
      <c r="Q6" s="24"/>
      <c r="R6" s="77">
        <v>25</v>
      </c>
      <c r="S6" s="77">
        <v>25</v>
      </c>
      <c r="T6" s="77">
        <v>25</v>
      </c>
      <c r="U6" s="77">
        <v>25</v>
      </c>
      <c r="V6" s="77">
        <v>25</v>
      </c>
      <c r="W6" s="77">
        <v>25</v>
      </c>
      <c r="X6" s="77">
        <v>25</v>
      </c>
      <c r="Y6" s="77">
        <v>25</v>
      </c>
      <c r="Z6" s="77">
        <v>25</v>
      </c>
      <c r="AA6" s="77">
        <v>25</v>
      </c>
      <c r="AB6" s="77">
        <v>25</v>
      </c>
      <c r="AC6" s="77">
        <v>25</v>
      </c>
      <c r="AD6" s="22"/>
      <c r="AE6" s="28"/>
      <c r="AF6" s="24"/>
      <c r="AG6" s="77">
        <v>25</v>
      </c>
      <c r="AH6" s="77">
        <v>25</v>
      </c>
      <c r="AI6" s="77">
        <v>25</v>
      </c>
      <c r="AJ6" s="77">
        <v>25</v>
      </c>
      <c r="AK6" s="77">
        <v>25</v>
      </c>
      <c r="AL6" s="77">
        <v>25</v>
      </c>
      <c r="AM6" s="77">
        <v>25</v>
      </c>
      <c r="AN6" s="77">
        <v>25</v>
      </c>
      <c r="AO6" s="77">
        <v>25</v>
      </c>
      <c r="AP6" s="77">
        <v>25</v>
      </c>
      <c r="AQ6" s="77">
        <v>25</v>
      </c>
      <c r="AR6" s="77">
        <v>25</v>
      </c>
      <c r="AS6" s="22"/>
      <c r="AT6" s="28"/>
    </row>
    <row r="7" spans="1:46" ht="13.5" customHeight="1" x14ac:dyDescent="0.25">
      <c r="A7" s="20"/>
      <c r="B7" s="40" t="s">
        <v>58</v>
      </c>
      <c r="C7" s="77"/>
      <c r="D7" s="77"/>
      <c r="E7" s="77"/>
      <c r="F7" s="77"/>
      <c r="G7" s="77"/>
      <c r="H7" s="77"/>
      <c r="I7" s="77"/>
      <c r="J7" s="77"/>
      <c r="K7" s="77">
        <f>K6*22</f>
        <v>550</v>
      </c>
      <c r="L7" s="77">
        <f>L6*22</f>
        <v>550</v>
      </c>
      <c r="M7" s="77">
        <f>M6*22</f>
        <v>550</v>
      </c>
      <c r="N7" s="77">
        <f>N6*22</f>
        <v>550</v>
      </c>
      <c r="O7" s="22"/>
      <c r="P7" s="28"/>
      <c r="Q7" s="24"/>
      <c r="R7" s="77">
        <f t="shared" ref="R7:AC7" si="0">R6*22</f>
        <v>550</v>
      </c>
      <c r="S7" s="77">
        <f t="shared" si="0"/>
        <v>550</v>
      </c>
      <c r="T7" s="77">
        <f t="shared" si="0"/>
        <v>550</v>
      </c>
      <c r="U7" s="77">
        <f t="shared" si="0"/>
        <v>550</v>
      </c>
      <c r="V7" s="77">
        <f t="shared" si="0"/>
        <v>550</v>
      </c>
      <c r="W7" s="77">
        <f t="shared" si="0"/>
        <v>550</v>
      </c>
      <c r="X7" s="77">
        <f t="shared" si="0"/>
        <v>550</v>
      </c>
      <c r="Y7" s="77">
        <f t="shared" si="0"/>
        <v>550</v>
      </c>
      <c r="Z7" s="77">
        <f t="shared" si="0"/>
        <v>550</v>
      </c>
      <c r="AA7" s="77">
        <f t="shared" si="0"/>
        <v>550</v>
      </c>
      <c r="AB7" s="77">
        <f t="shared" si="0"/>
        <v>550</v>
      </c>
      <c r="AC7" s="77">
        <f t="shared" si="0"/>
        <v>550</v>
      </c>
      <c r="AD7" s="22"/>
      <c r="AE7" s="28"/>
      <c r="AF7" s="24"/>
      <c r="AG7" s="77">
        <f t="shared" ref="AG7:AR7" si="1">AG6*22</f>
        <v>550</v>
      </c>
      <c r="AH7" s="77">
        <f t="shared" si="1"/>
        <v>550</v>
      </c>
      <c r="AI7" s="77">
        <f t="shared" si="1"/>
        <v>550</v>
      </c>
      <c r="AJ7" s="77">
        <f t="shared" si="1"/>
        <v>550</v>
      </c>
      <c r="AK7" s="77">
        <f t="shared" si="1"/>
        <v>550</v>
      </c>
      <c r="AL7" s="77">
        <f t="shared" si="1"/>
        <v>550</v>
      </c>
      <c r="AM7" s="77">
        <f t="shared" si="1"/>
        <v>550</v>
      </c>
      <c r="AN7" s="77">
        <f t="shared" si="1"/>
        <v>550</v>
      </c>
      <c r="AO7" s="77">
        <f t="shared" si="1"/>
        <v>550</v>
      </c>
      <c r="AP7" s="77">
        <f t="shared" si="1"/>
        <v>550</v>
      </c>
      <c r="AQ7" s="77">
        <f t="shared" si="1"/>
        <v>550</v>
      </c>
      <c r="AR7" s="77">
        <f t="shared" si="1"/>
        <v>550</v>
      </c>
      <c r="AS7" s="22"/>
      <c r="AT7" s="28"/>
    </row>
    <row r="8" spans="1:46" ht="13.5" customHeight="1" x14ac:dyDescent="0.25">
      <c r="A8" s="20"/>
      <c r="B8" s="40" t="s">
        <v>59</v>
      </c>
      <c r="C8" s="77"/>
      <c r="D8" s="77"/>
      <c r="E8" s="77"/>
      <c r="F8" s="77"/>
      <c r="G8" s="77"/>
      <c r="H8" s="77"/>
      <c r="I8" s="77"/>
      <c r="J8" s="77"/>
      <c r="K8" s="77">
        <f>K10*K6</f>
        <v>5</v>
      </c>
      <c r="L8" s="77">
        <f>L10*L6</f>
        <v>5</v>
      </c>
      <c r="M8" s="77">
        <f>M10*M6</f>
        <v>5</v>
      </c>
      <c r="N8" s="77">
        <f>N10*N6</f>
        <v>5</v>
      </c>
      <c r="O8" s="22"/>
      <c r="P8" s="28"/>
      <c r="Q8" s="24"/>
      <c r="R8" s="77">
        <f t="shared" ref="R8:AC8" si="2">R10*R6</f>
        <v>5</v>
      </c>
      <c r="S8" s="77">
        <f t="shared" si="2"/>
        <v>5</v>
      </c>
      <c r="T8" s="77">
        <f t="shared" si="2"/>
        <v>5</v>
      </c>
      <c r="U8" s="77">
        <f t="shared" si="2"/>
        <v>5</v>
      </c>
      <c r="V8" s="77">
        <f t="shared" si="2"/>
        <v>5</v>
      </c>
      <c r="W8" s="77">
        <f t="shared" si="2"/>
        <v>5</v>
      </c>
      <c r="X8" s="77">
        <f t="shared" si="2"/>
        <v>5</v>
      </c>
      <c r="Y8" s="77">
        <f t="shared" si="2"/>
        <v>5</v>
      </c>
      <c r="Z8" s="77">
        <f t="shared" si="2"/>
        <v>5</v>
      </c>
      <c r="AA8" s="77">
        <f t="shared" si="2"/>
        <v>5</v>
      </c>
      <c r="AB8" s="77">
        <f t="shared" si="2"/>
        <v>5</v>
      </c>
      <c r="AC8" s="77">
        <f t="shared" si="2"/>
        <v>5</v>
      </c>
      <c r="AD8" s="22"/>
      <c r="AE8" s="28"/>
      <c r="AF8" s="24"/>
      <c r="AG8" s="77">
        <f t="shared" ref="AG8:AR8" si="3">AG10*AG6</f>
        <v>5</v>
      </c>
      <c r="AH8" s="77">
        <f t="shared" si="3"/>
        <v>5</v>
      </c>
      <c r="AI8" s="77">
        <f t="shared" si="3"/>
        <v>5</v>
      </c>
      <c r="AJ8" s="77">
        <f t="shared" si="3"/>
        <v>5</v>
      </c>
      <c r="AK8" s="77">
        <f t="shared" si="3"/>
        <v>5</v>
      </c>
      <c r="AL8" s="77">
        <f t="shared" si="3"/>
        <v>5</v>
      </c>
      <c r="AM8" s="77">
        <f t="shared" si="3"/>
        <v>5</v>
      </c>
      <c r="AN8" s="77">
        <f t="shared" si="3"/>
        <v>5</v>
      </c>
      <c r="AO8" s="77">
        <f t="shared" si="3"/>
        <v>5</v>
      </c>
      <c r="AP8" s="77">
        <f t="shared" si="3"/>
        <v>5</v>
      </c>
      <c r="AQ8" s="77">
        <f t="shared" si="3"/>
        <v>5</v>
      </c>
      <c r="AR8" s="77">
        <f t="shared" si="3"/>
        <v>5</v>
      </c>
      <c r="AS8" s="22"/>
      <c r="AT8" s="28"/>
    </row>
    <row r="9" spans="1:46" ht="13.5" customHeight="1" x14ac:dyDescent="0.25">
      <c r="A9" s="20"/>
      <c r="B9" s="40" t="s">
        <v>60</v>
      </c>
      <c r="C9" s="77"/>
      <c r="D9" s="77"/>
      <c r="E9" s="77"/>
      <c r="F9" s="77"/>
      <c r="G9" s="77"/>
      <c r="H9" s="77"/>
      <c r="I9" s="77"/>
      <c r="J9" s="77"/>
      <c r="K9" s="77">
        <f>K10*K7</f>
        <v>110</v>
      </c>
      <c r="L9" s="77">
        <f>L10*L7</f>
        <v>110</v>
      </c>
      <c r="M9" s="77">
        <f>M10*M7</f>
        <v>110</v>
      </c>
      <c r="N9" s="77">
        <f>N10*N7</f>
        <v>110</v>
      </c>
      <c r="O9" s="22"/>
      <c r="P9" s="28"/>
      <c r="Q9" s="24"/>
      <c r="R9" s="77">
        <f t="shared" ref="R9:AC9" si="4">R10*R7</f>
        <v>110</v>
      </c>
      <c r="S9" s="77">
        <f t="shared" si="4"/>
        <v>110</v>
      </c>
      <c r="T9" s="77">
        <f t="shared" si="4"/>
        <v>110</v>
      </c>
      <c r="U9" s="77">
        <f t="shared" si="4"/>
        <v>110</v>
      </c>
      <c r="V9" s="77">
        <f t="shared" si="4"/>
        <v>110</v>
      </c>
      <c r="W9" s="77">
        <f t="shared" si="4"/>
        <v>110</v>
      </c>
      <c r="X9" s="77">
        <f t="shared" si="4"/>
        <v>110</v>
      </c>
      <c r="Y9" s="77">
        <f t="shared" si="4"/>
        <v>110</v>
      </c>
      <c r="Z9" s="77">
        <f t="shared" si="4"/>
        <v>110</v>
      </c>
      <c r="AA9" s="77">
        <f t="shared" si="4"/>
        <v>110</v>
      </c>
      <c r="AB9" s="77">
        <f t="shared" si="4"/>
        <v>110</v>
      </c>
      <c r="AC9" s="77">
        <f t="shared" si="4"/>
        <v>110</v>
      </c>
      <c r="AD9" s="22"/>
      <c r="AE9" s="28"/>
      <c r="AF9" s="24"/>
      <c r="AG9" s="77">
        <f t="shared" ref="AG9:AR9" si="5">AG10*AG7</f>
        <v>110</v>
      </c>
      <c r="AH9" s="77">
        <f t="shared" si="5"/>
        <v>110</v>
      </c>
      <c r="AI9" s="77">
        <f t="shared" si="5"/>
        <v>110</v>
      </c>
      <c r="AJ9" s="77">
        <f t="shared" si="5"/>
        <v>110</v>
      </c>
      <c r="AK9" s="77">
        <f t="shared" si="5"/>
        <v>110</v>
      </c>
      <c r="AL9" s="77">
        <f t="shared" si="5"/>
        <v>110</v>
      </c>
      <c r="AM9" s="77">
        <f t="shared" si="5"/>
        <v>110</v>
      </c>
      <c r="AN9" s="77">
        <f t="shared" si="5"/>
        <v>110</v>
      </c>
      <c r="AO9" s="77">
        <f t="shared" si="5"/>
        <v>110</v>
      </c>
      <c r="AP9" s="77">
        <f t="shared" si="5"/>
        <v>110</v>
      </c>
      <c r="AQ9" s="77">
        <f t="shared" si="5"/>
        <v>110</v>
      </c>
      <c r="AR9" s="77">
        <f t="shared" si="5"/>
        <v>110</v>
      </c>
      <c r="AS9" s="22"/>
      <c r="AT9" s="28"/>
    </row>
    <row r="10" spans="1:46" ht="13.7" customHeight="1" x14ac:dyDescent="0.25">
      <c r="A10" s="20"/>
      <c r="B10" s="33" t="s">
        <v>61</v>
      </c>
      <c r="C10" s="78"/>
      <c r="D10" s="78"/>
      <c r="E10" s="78"/>
      <c r="F10" s="78"/>
      <c r="G10" s="78"/>
      <c r="H10" s="78"/>
      <c r="I10" s="78"/>
      <c r="J10" s="78"/>
      <c r="K10" s="78">
        <v>0.2</v>
      </c>
      <c r="L10" s="78">
        <v>0.2</v>
      </c>
      <c r="M10" s="78">
        <v>0.2</v>
      </c>
      <c r="N10" s="78">
        <v>0.2</v>
      </c>
      <c r="O10" s="22"/>
      <c r="P10" s="28"/>
      <c r="Q10" s="24"/>
      <c r="R10" s="78">
        <v>0.2</v>
      </c>
      <c r="S10" s="78">
        <v>0.2</v>
      </c>
      <c r="T10" s="78">
        <v>0.2</v>
      </c>
      <c r="U10" s="78">
        <v>0.2</v>
      </c>
      <c r="V10" s="78">
        <v>0.2</v>
      </c>
      <c r="W10" s="78">
        <v>0.2</v>
      </c>
      <c r="X10" s="78">
        <v>0.2</v>
      </c>
      <c r="Y10" s="78">
        <v>0.2</v>
      </c>
      <c r="Z10" s="78">
        <v>0.2</v>
      </c>
      <c r="AA10" s="78">
        <v>0.2</v>
      </c>
      <c r="AB10" s="78">
        <v>0.2</v>
      </c>
      <c r="AC10" s="78">
        <v>0.2</v>
      </c>
      <c r="AD10" s="22"/>
      <c r="AE10" s="28"/>
      <c r="AF10" s="24"/>
      <c r="AG10" s="78">
        <v>0.2</v>
      </c>
      <c r="AH10" s="78">
        <v>0.2</v>
      </c>
      <c r="AI10" s="78">
        <v>0.2</v>
      </c>
      <c r="AJ10" s="78">
        <v>0.2</v>
      </c>
      <c r="AK10" s="78">
        <v>0.2</v>
      </c>
      <c r="AL10" s="78">
        <v>0.2</v>
      </c>
      <c r="AM10" s="78">
        <v>0.2</v>
      </c>
      <c r="AN10" s="78">
        <v>0.2</v>
      </c>
      <c r="AO10" s="78">
        <v>0.2</v>
      </c>
      <c r="AP10" s="78">
        <v>0.2</v>
      </c>
      <c r="AQ10" s="78">
        <v>0.2</v>
      </c>
      <c r="AR10" s="78">
        <v>0.2</v>
      </c>
      <c r="AS10" s="22"/>
      <c r="AT10" s="28"/>
    </row>
    <row r="11" spans="1:46" ht="15" customHeight="1" thickBot="1" x14ac:dyDescent="0.3">
      <c r="A11" s="20"/>
      <c r="B11" s="21" t="s">
        <v>62</v>
      </c>
      <c r="C11" s="77"/>
      <c r="D11" s="77"/>
      <c r="E11" s="77"/>
      <c r="F11" s="77"/>
      <c r="G11" s="77"/>
      <c r="H11" s="77"/>
      <c r="I11" s="77"/>
      <c r="J11" s="77"/>
      <c r="K11" s="77"/>
      <c r="L11" s="77"/>
      <c r="M11" s="77"/>
      <c r="N11" s="77"/>
      <c r="O11" s="22"/>
      <c r="P11" s="28"/>
      <c r="Q11" s="24"/>
      <c r="R11" s="77"/>
      <c r="S11" s="77"/>
      <c r="T11" s="77"/>
      <c r="U11" s="77"/>
      <c r="V11" s="77"/>
      <c r="W11" s="77"/>
      <c r="X11" s="77"/>
      <c r="Y11" s="77"/>
      <c r="Z11" s="77"/>
      <c r="AA11" s="77"/>
      <c r="AB11" s="77"/>
      <c r="AC11" s="77"/>
      <c r="AD11" s="22"/>
      <c r="AE11" s="28"/>
      <c r="AF11" s="24"/>
      <c r="AG11" s="77"/>
      <c r="AH11" s="77"/>
      <c r="AI11" s="77"/>
      <c r="AJ11" s="77"/>
      <c r="AK11" s="77"/>
      <c r="AL11" s="77"/>
      <c r="AM11" s="77"/>
      <c r="AN11" s="77"/>
      <c r="AO11" s="77"/>
      <c r="AP11" s="77"/>
      <c r="AQ11" s="77"/>
      <c r="AR11" s="77"/>
      <c r="AS11" s="22"/>
      <c r="AT11" s="28"/>
    </row>
    <row r="12" spans="1:46" ht="14.1" customHeight="1" x14ac:dyDescent="0.25">
      <c r="A12" s="20"/>
      <c r="B12" s="26"/>
      <c r="C12" s="77"/>
      <c r="D12" s="77"/>
      <c r="E12" s="77"/>
      <c r="F12" s="77"/>
      <c r="G12" s="77"/>
      <c r="H12" s="77"/>
      <c r="I12" s="77"/>
      <c r="J12" s="77"/>
      <c r="K12" s="77"/>
      <c r="L12" s="77"/>
      <c r="M12" s="77"/>
      <c r="N12" s="77"/>
      <c r="O12" s="22"/>
      <c r="P12" s="28"/>
      <c r="Q12" s="24"/>
      <c r="R12" s="77"/>
      <c r="S12" s="77"/>
      <c r="T12" s="77"/>
      <c r="U12" s="77"/>
      <c r="V12" s="77"/>
      <c r="W12" s="77"/>
      <c r="X12" s="77"/>
      <c r="Y12" s="77"/>
      <c r="Z12" s="77"/>
      <c r="AA12" s="77"/>
      <c r="AB12" s="77"/>
      <c r="AC12" s="77"/>
      <c r="AD12" s="22"/>
      <c r="AE12" s="28"/>
      <c r="AF12" s="24"/>
      <c r="AG12" s="77"/>
      <c r="AH12" s="77"/>
      <c r="AI12" s="77"/>
      <c r="AJ12" s="77"/>
      <c r="AK12" s="77"/>
      <c r="AL12" s="77"/>
      <c r="AM12" s="77"/>
      <c r="AN12" s="77"/>
      <c r="AO12" s="77"/>
      <c r="AP12" s="77"/>
      <c r="AQ12" s="77"/>
      <c r="AR12" s="77"/>
      <c r="AS12" s="22"/>
      <c r="AT12" s="28"/>
    </row>
    <row r="13" spans="1:46" ht="13.5" customHeight="1" x14ac:dyDescent="0.25">
      <c r="A13" s="20"/>
      <c r="B13" s="79" t="s">
        <v>20</v>
      </c>
      <c r="C13" s="77"/>
      <c r="D13" s="77"/>
      <c r="E13" s="77"/>
      <c r="F13" s="77"/>
      <c r="G13" s="77"/>
      <c r="H13" s="77"/>
      <c r="I13" s="77"/>
      <c r="J13" s="77"/>
      <c r="K13" s="77">
        <v>1</v>
      </c>
      <c r="L13" s="77">
        <v>1</v>
      </c>
      <c r="M13" s="77">
        <v>1</v>
      </c>
      <c r="N13" s="77">
        <v>1</v>
      </c>
      <c r="O13" s="22"/>
      <c r="P13" s="28"/>
      <c r="Q13" s="24"/>
      <c r="R13" s="77">
        <v>1</v>
      </c>
      <c r="S13" s="77">
        <v>1</v>
      </c>
      <c r="T13" s="77">
        <v>1</v>
      </c>
      <c r="U13" s="77">
        <v>1</v>
      </c>
      <c r="V13" s="77">
        <v>1</v>
      </c>
      <c r="W13" s="77">
        <v>1</v>
      </c>
      <c r="X13" s="77">
        <v>1</v>
      </c>
      <c r="Y13" s="77">
        <v>1</v>
      </c>
      <c r="Z13" s="77">
        <v>1</v>
      </c>
      <c r="AA13" s="77">
        <v>1</v>
      </c>
      <c r="AB13" s="77">
        <v>1</v>
      </c>
      <c r="AC13" s="77">
        <v>1</v>
      </c>
      <c r="AD13" s="22"/>
      <c r="AE13" s="28"/>
      <c r="AF13" s="24"/>
      <c r="AG13" s="77">
        <v>1</v>
      </c>
      <c r="AH13" s="77">
        <v>1</v>
      </c>
      <c r="AI13" s="77">
        <v>1</v>
      </c>
      <c r="AJ13" s="77">
        <v>1</v>
      </c>
      <c r="AK13" s="77">
        <v>1</v>
      </c>
      <c r="AL13" s="77">
        <v>1</v>
      </c>
      <c r="AM13" s="77">
        <v>1</v>
      </c>
      <c r="AN13" s="77">
        <v>1</v>
      </c>
      <c r="AO13" s="77">
        <v>1</v>
      </c>
      <c r="AP13" s="77">
        <v>1</v>
      </c>
      <c r="AQ13" s="77">
        <v>1</v>
      </c>
      <c r="AR13" s="77">
        <v>1</v>
      </c>
      <c r="AS13" s="22"/>
      <c r="AT13" s="28"/>
    </row>
    <row r="14" spans="1:46" ht="13.7" customHeight="1" x14ac:dyDescent="0.25">
      <c r="A14" s="20"/>
      <c r="B14" s="33" t="s">
        <v>63</v>
      </c>
      <c r="C14" s="80"/>
      <c r="D14" s="80"/>
      <c r="E14" s="80"/>
      <c r="F14" s="80"/>
      <c r="G14" s="80"/>
      <c r="H14" s="80"/>
      <c r="I14" s="80"/>
      <c r="J14" s="80"/>
      <c r="K14" s="80">
        <f>K13/K9</f>
        <v>9.0909090909090905E-3</v>
      </c>
      <c r="L14" s="80">
        <f>L13/L9</f>
        <v>9.0909090909090905E-3</v>
      </c>
      <c r="M14" s="80">
        <f>M13/M9</f>
        <v>9.0909090909090905E-3</v>
      </c>
      <c r="N14" s="80">
        <f>N13/N9</f>
        <v>9.0909090909090905E-3</v>
      </c>
      <c r="O14" s="22"/>
      <c r="P14" s="28"/>
      <c r="Q14" s="24"/>
      <c r="R14" s="80">
        <f t="shared" ref="R14:AC14" si="6">R13/R9</f>
        <v>9.0909090909090905E-3</v>
      </c>
      <c r="S14" s="80">
        <f t="shared" si="6"/>
        <v>9.0909090909090905E-3</v>
      </c>
      <c r="T14" s="80">
        <f t="shared" si="6"/>
        <v>9.0909090909090905E-3</v>
      </c>
      <c r="U14" s="80">
        <f t="shared" si="6"/>
        <v>9.0909090909090905E-3</v>
      </c>
      <c r="V14" s="80">
        <f t="shared" si="6"/>
        <v>9.0909090909090905E-3</v>
      </c>
      <c r="W14" s="80">
        <f t="shared" si="6"/>
        <v>9.0909090909090905E-3</v>
      </c>
      <c r="X14" s="80">
        <f t="shared" si="6"/>
        <v>9.0909090909090905E-3</v>
      </c>
      <c r="Y14" s="80">
        <f t="shared" si="6"/>
        <v>9.0909090909090905E-3</v>
      </c>
      <c r="Z14" s="80">
        <f t="shared" si="6"/>
        <v>9.0909090909090905E-3</v>
      </c>
      <c r="AA14" s="80">
        <f t="shared" si="6"/>
        <v>9.0909090909090905E-3</v>
      </c>
      <c r="AB14" s="80">
        <f t="shared" si="6"/>
        <v>9.0909090909090905E-3</v>
      </c>
      <c r="AC14" s="80">
        <f t="shared" si="6"/>
        <v>9.0909090909090905E-3</v>
      </c>
      <c r="AD14" s="22"/>
      <c r="AE14" s="28"/>
      <c r="AF14" s="24"/>
      <c r="AG14" s="80">
        <f t="shared" ref="AG14:AR14" si="7">AG13/AG9</f>
        <v>9.0909090909090905E-3</v>
      </c>
      <c r="AH14" s="80">
        <f t="shared" si="7"/>
        <v>9.0909090909090905E-3</v>
      </c>
      <c r="AI14" s="80">
        <f t="shared" si="7"/>
        <v>9.0909090909090905E-3</v>
      </c>
      <c r="AJ14" s="80">
        <f t="shared" si="7"/>
        <v>9.0909090909090905E-3</v>
      </c>
      <c r="AK14" s="80">
        <f t="shared" si="7"/>
        <v>9.0909090909090905E-3</v>
      </c>
      <c r="AL14" s="80">
        <f t="shared" si="7"/>
        <v>9.0909090909090905E-3</v>
      </c>
      <c r="AM14" s="80">
        <f t="shared" si="7"/>
        <v>9.0909090909090905E-3</v>
      </c>
      <c r="AN14" s="80">
        <f t="shared" si="7"/>
        <v>9.0909090909090905E-3</v>
      </c>
      <c r="AO14" s="80">
        <f t="shared" si="7"/>
        <v>9.0909090909090905E-3</v>
      </c>
      <c r="AP14" s="80">
        <f t="shared" si="7"/>
        <v>9.0909090909090905E-3</v>
      </c>
      <c r="AQ14" s="80">
        <f t="shared" si="7"/>
        <v>9.0909090909090905E-3</v>
      </c>
      <c r="AR14" s="80">
        <f t="shared" si="7"/>
        <v>9.0909090909090905E-3</v>
      </c>
      <c r="AS14" s="22"/>
      <c r="AT14" s="28"/>
    </row>
    <row r="15" spans="1:46" ht="13.5" customHeight="1" x14ac:dyDescent="0.25">
      <c r="A15" s="20"/>
      <c r="B15" s="79" t="s">
        <v>25</v>
      </c>
      <c r="C15" s="77"/>
      <c r="D15" s="77"/>
      <c r="E15" s="77"/>
      <c r="F15" s="77"/>
      <c r="G15" s="77"/>
      <c r="H15" s="77"/>
      <c r="I15" s="77"/>
      <c r="J15" s="77"/>
      <c r="K15" s="77">
        <v>3</v>
      </c>
      <c r="L15" s="77">
        <v>3</v>
      </c>
      <c r="M15" s="77">
        <v>3</v>
      </c>
      <c r="N15" s="77">
        <v>3</v>
      </c>
      <c r="O15" s="22"/>
      <c r="P15" s="28"/>
      <c r="Q15" s="24"/>
      <c r="R15" s="77">
        <v>3</v>
      </c>
      <c r="S15" s="77">
        <v>3</v>
      </c>
      <c r="T15" s="77">
        <v>3</v>
      </c>
      <c r="U15" s="77">
        <v>3</v>
      </c>
      <c r="V15" s="77">
        <v>3</v>
      </c>
      <c r="W15" s="77">
        <v>3</v>
      </c>
      <c r="X15" s="77">
        <v>3</v>
      </c>
      <c r="Y15" s="77">
        <v>3</v>
      </c>
      <c r="Z15" s="77">
        <v>3</v>
      </c>
      <c r="AA15" s="77">
        <v>3</v>
      </c>
      <c r="AB15" s="77">
        <v>3</v>
      </c>
      <c r="AC15" s="77">
        <v>3</v>
      </c>
      <c r="AD15" s="22"/>
      <c r="AE15" s="28"/>
      <c r="AF15" s="24"/>
      <c r="AG15" s="77">
        <v>4</v>
      </c>
      <c r="AH15" s="77">
        <v>4</v>
      </c>
      <c r="AI15" s="77">
        <v>4</v>
      </c>
      <c r="AJ15" s="77">
        <v>4</v>
      </c>
      <c r="AK15" s="77">
        <v>4</v>
      </c>
      <c r="AL15" s="77">
        <v>4</v>
      </c>
      <c r="AM15" s="77">
        <v>4</v>
      </c>
      <c r="AN15" s="77">
        <v>4</v>
      </c>
      <c r="AO15" s="77">
        <v>4</v>
      </c>
      <c r="AP15" s="77">
        <v>4</v>
      </c>
      <c r="AQ15" s="77">
        <v>4</v>
      </c>
      <c r="AR15" s="77">
        <v>4</v>
      </c>
      <c r="AS15" s="22"/>
      <c r="AT15" s="28"/>
    </row>
    <row r="16" spans="1:46" ht="13.7" customHeight="1" x14ac:dyDescent="0.25">
      <c r="A16" s="20"/>
      <c r="B16" s="33" t="s">
        <v>63</v>
      </c>
      <c r="C16" s="80"/>
      <c r="D16" s="80"/>
      <c r="E16" s="80"/>
      <c r="F16" s="80"/>
      <c r="G16" s="80"/>
      <c r="H16" s="80"/>
      <c r="I16" s="80"/>
      <c r="J16" s="80"/>
      <c r="K16" s="80">
        <f>K15/K9</f>
        <v>2.7272727272727271E-2</v>
      </c>
      <c r="L16" s="80">
        <f>L15/L9</f>
        <v>2.7272727272727271E-2</v>
      </c>
      <c r="M16" s="80">
        <f>M15/M9</f>
        <v>2.7272727272727271E-2</v>
      </c>
      <c r="N16" s="80">
        <f>N15/N9</f>
        <v>2.7272727272727271E-2</v>
      </c>
      <c r="O16" s="22"/>
      <c r="P16" s="28"/>
      <c r="Q16" s="24"/>
      <c r="R16" s="80">
        <f t="shared" ref="R16:AC16" si="8">R15/R9</f>
        <v>2.7272727272727271E-2</v>
      </c>
      <c r="S16" s="80">
        <f t="shared" si="8"/>
        <v>2.7272727272727271E-2</v>
      </c>
      <c r="T16" s="80">
        <f t="shared" si="8"/>
        <v>2.7272727272727271E-2</v>
      </c>
      <c r="U16" s="80">
        <f t="shared" si="8"/>
        <v>2.7272727272727271E-2</v>
      </c>
      <c r="V16" s="80">
        <f t="shared" si="8"/>
        <v>2.7272727272727271E-2</v>
      </c>
      <c r="W16" s="80">
        <f t="shared" si="8"/>
        <v>2.7272727272727271E-2</v>
      </c>
      <c r="X16" s="80">
        <f t="shared" si="8"/>
        <v>2.7272727272727271E-2</v>
      </c>
      <c r="Y16" s="80">
        <f t="shared" si="8"/>
        <v>2.7272727272727271E-2</v>
      </c>
      <c r="Z16" s="80">
        <f>Z15/Z9</f>
        <v>2.7272727272727271E-2</v>
      </c>
      <c r="AA16" s="80">
        <f t="shared" si="8"/>
        <v>2.7272727272727271E-2</v>
      </c>
      <c r="AB16" s="80">
        <f t="shared" si="8"/>
        <v>2.7272727272727271E-2</v>
      </c>
      <c r="AC16" s="80">
        <f t="shared" si="8"/>
        <v>2.7272727272727271E-2</v>
      </c>
      <c r="AD16" s="22"/>
      <c r="AE16" s="28"/>
      <c r="AF16" s="24"/>
      <c r="AG16" s="80">
        <f t="shared" ref="AG16:AR16" si="9">AG15/AG9</f>
        <v>3.6363636363636362E-2</v>
      </c>
      <c r="AH16" s="80">
        <f t="shared" si="9"/>
        <v>3.6363636363636362E-2</v>
      </c>
      <c r="AI16" s="80">
        <f t="shared" si="9"/>
        <v>3.6363636363636362E-2</v>
      </c>
      <c r="AJ16" s="80">
        <f t="shared" si="9"/>
        <v>3.6363636363636362E-2</v>
      </c>
      <c r="AK16" s="80">
        <f t="shared" si="9"/>
        <v>3.6363636363636362E-2</v>
      </c>
      <c r="AL16" s="80">
        <f t="shared" si="9"/>
        <v>3.6363636363636362E-2</v>
      </c>
      <c r="AM16" s="80">
        <f t="shared" si="9"/>
        <v>3.6363636363636362E-2</v>
      </c>
      <c r="AN16" s="80">
        <f t="shared" si="9"/>
        <v>3.6363636363636362E-2</v>
      </c>
      <c r="AO16" s="80">
        <f t="shared" si="9"/>
        <v>3.6363636363636362E-2</v>
      </c>
      <c r="AP16" s="80">
        <f t="shared" si="9"/>
        <v>3.6363636363636362E-2</v>
      </c>
      <c r="AQ16" s="80">
        <f t="shared" si="9"/>
        <v>3.6363636363636362E-2</v>
      </c>
      <c r="AR16" s="80">
        <f t="shared" si="9"/>
        <v>3.6363636363636362E-2</v>
      </c>
      <c r="AS16" s="22"/>
      <c r="AT16" s="28"/>
    </row>
    <row r="17" spans="1:46" ht="13.5" customHeight="1" x14ac:dyDescent="0.25">
      <c r="A17" s="20"/>
      <c r="B17" s="79" t="s">
        <v>26</v>
      </c>
      <c r="C17" s="77"/>
      <c r="D17" s="77"/>
      <c r="E17" s="77"/>
      <c r="F17" s="77"/>
      <c r="G17" s="77"/>
      <c r="H17" s="77"/>
      <c r="I17" s="77"/>
      <c r="J17" s="77"/>
      <c r="K17" s="77">
        <v>2</v>
      </c>
      <c r="L17" s="77">
        <v>2</v>
      </c>
      <c r="M17" s="77">
        <v>2</v>
      </c>
      <c r="N17" s="77">
        <v>2</v>
      </c>
      <c r="O17" s="22"/>
      <c r="P17" s="28"/>
      <c r="Q17" s="24"/>
      <c r="R17" s="77">
        <v>2</v>
      </c>
      <c r="S17" s="77">
        <v>2</v>
      </c>
      <c r="T17" s="77">
        <v>2</v>
      </c>
      <c r="U17" s="77">
        <v>2</v>
      </c>
      <c r="V17" s="77">
        <v>2</v>
      </c>
      <c r="W17" s="77">
        <v>2</v>
      </c>
      <c r="X17" s="77">
        <v>2</v>
      </c>
      <c r="Y17" s="77">
        <v>2</v>
      </c>
      <c r="Z17" s="77">
        <v>2</v>
      </c>
      <c r="AA17" s="77">
        <v>2</v>
      </c>
      <c r="AB17" s="77">
        <v>2</v>
      </c>
      <c r="AC17" s="77">
        <v>2</v>
      </c>
      <c r="AD17" s="22"/>
      <c r="AE17" s="28"/>
      <c r="AF17" s="24"/>
      <c r="AG17" s="77">
        <v>3</v>
      </c>
      <c r="AH17" s="77">
        <v>3</v>
      </c>
      <c r="AI17" s="77">
        <v>3</v>
      </c>
      <c r="AJ17" s="77">
        <v>3</v>
      </c>
      <c r="AK17" s="77">
        <v>3</v>
      </c>
      <c r="AL17" s="77">
        <v>3</v>
      </c>
      <c r="AM17" s="77">
        <v>3</v>
      </c>
      <c r="AN17" s="77">
        <v>3</v>
      </c>
      <c r="AO17" s="77">
        <v>3</v>
      </c>
      <c r="AP17" s="77">
        <v>3</v>
      </c>
      <c r="AQ17" s="77">
        <v>3</v>
      </c>
      <c r="AR17" s="77">
        <v>3</v>
      </c>
      <c r="AS17" s="22"/>
      <c r="AT17" s="28"/>
    </row>
    <row r="18" spans="1:46" ht="13.7" customHeight="1" x14ac:dyDescent="0.25">
      <c r="A18" s="20"/>
      <c r="B18" s="33" t="s">
        <v>63</v>
      </c>
      <c r="C18" s="80"/>
      <c r="D18" s="80"/>
      <c r="E18" s="80"/>
      <c r="F18" s="80"/>
      <c r="G18" s="80"/>
      <c r="H18" s="80"/>
      <c r="I18" s="80"/>
      <c r="J18" s="80"/>
      <c r="K18" s="80">
        <f>K17/K9</f>
        <v>1.8181818181818181E-2</v>
      </c>
      <c r="L18" s="80">
        <f>L17/L9</f>
        <v>1.8181818181818181E-2</v>
      </c>
      <c r="M18" s="80">
        <f>M17/M9</f>
        <v>1.8181818181818181E-2</v>
      </c>
      <c r="N18" s="80">
        <f>N17/N9</f>
        <v>1.8181818181818181E-2</v>
      </c>
      <c r="O18" s="22"/>
      <c r="P18" s="28"/>
      <c r="Q18" s="24"/>
      <c r="R18" s="80">
        <f t="shared" ref="R18:AC18" si="10">R17/R9</f>
        <v>1.8181818181818181E-2</v>
      </c>
      <c r="S18" s="80">
        <f t="shared" si="10"/>
        <v>1.8181818181818181E-2</v>
      </c>
      <c r="T18" s="80">
        <f t="shared" si="10"/>
        <v>1.8181818181818181E-2</v>
      </c>
      <c r="U18" s="80">
        <f t="shared" si="10"/>
        <v>1.8181818181818181E-2</v>
      </c>
      <c r="V18" s="80">
        <f t="shared" si="10"/>
        <v>1.8181818181818181E-2</v>
      </c>
      <c r="W18" s="80">
        <f t="shared" si="10"/>
        <v>1.8181818181818181E-2</v>
      </c>
      <c r="X18" s="80">
        <f t="shared" si="10"/>
        <v>1.8181818181818181E-2</v>
      </c>
      <c r="Y18" s="80">
        <f t="shared" si="10"/>
        <v>1.8181818181818181E-2</v>
      </c>
      <c r="Z18" s="80">
        <f t="shared" si="10"/>
        <v>1.8181818181818181E-2</v>
      </c>
      <c r="AA18" s="80">
        <f>AA17/AA9</f>
        <v>1.8181818181818181E-2</v>
      </c>
      <c r="AB18" s="80">
        <f t="shared" si="10"/>
        <v>1.8181818181818181E-2</v>
      </c>
      <c r="AC18" s="80">
        <f t="shared" si="10"/>
        <v>1.8181818181818181E-2</v>
      </c>
      <c r="AD18" s="22"/>
      <c r="AE18" s="28"/>
      <c r="AF18" s="24"/>
      <c r="AG18" s="80">
        <f t="shared" ref="AG18:AR18" si="11">AG17/AG9</f>
        <v>2.7272727272727271E-2</v>
      </c>
      <c r="AH18" s="80">
        <f t="shared" si="11"/>
        <v>2.7272727272727271E-2</v>
      </c>
      <c r="AI18" s="80">
        <f t="shared" si="11"/>
        <v>2.7272727272727271E-2</v>
      </c>
      <c r="AJ18" s="80">
        <f t="shared" si="11"/>
        <v>2.7272727272727271E-2</v>
      </c>
      <c r="AK18" s="80">
        <f t="shared" si="11"/>
        <v>2.7272727272727271E-2</v>
      </c>
      <c r="AL18" s="80">
        <f t="shared" si="11"/>
        <v>2.7272727272727271E-2</v>
      </c>
      <c r="AM18" s="80">
        <f t="shared" si="11"/>
        <v>2.7272727272727271E-2</v>
      </c>
      <c r="AN18" s="80">
        <f t="shared" si="11"/>
        <v>2.7272727272727271E-2</v>
      </c>
      <c r="AO18" s="80">
        <f t="shared" si="11"/>
        <v>2.7272727272727271E-2</v>
      </c>
      <c r="AP18" s="80">
        <f t="shared" si="11"/>
        <v>2.7272727272727271E-2</v>
      </c>
      <c r="AQ18" s="80">
        <f t="shared" si="11"/>
        <v>2.7272727272727271E-2</v>
      </c>
      <c r="AR18" s="80">
        <f t="shared" si="11"/>
        <v>2.7272727272727271E-2</v>
      </c>
      <c r="AS18" s="22"/>
      <c r="AT18" s="28"/>
    </row>
    <row r="19" spans="1:46" ht="13.5" customHeight="1" x14ac:dyDescent="0.25">
      <c r="A19" s="20"/>
      <c r="B19" s="79" t="s">
        <v>27</v>
      </c>
      <c r="C19" s="77"/>
      <c r="D19" s="77"/>
      <c r="E19" s="77"/>
      <c r="F19" s="77"/>
      <c r="G19" s="77"/>
      <c r="H19" s="77"/>
      <c r="I19" s="77"/>
      <c r="J19" s="77"/>
      <c r="K19" s="77">
        <v>0</v>
      </c>
      <c r="L19" s="77">
        <v>0</v>
      </c>
      <c r="M19" s="77">
        <v>0</v>
      </c>
      <c r="N19" s="77">
        <v>1</v>
      </c>
      <c r="O19" s="22"/>
      <c r="P19" s="28"/>
      <c r="Q19" s="24"/>
      <c r="R19" s="77">
        <v>0</v>
      </c>
      <c r="S19" s="77">
        <v>0</v>
      </c>
      <c r="T19" s="77">
        <v>0</v>
      </c>
      <c r="U19" s="77">
        <v>1</v>
      </c>
      <c r="V19" s="77">
        <v>0</v>
      </c>
      <c r="W19" s="77">
        <v>0</v>
      </c>
      <c r="X19" s="77">
        <v>0</v>
      </c>
      <c r="Y19" s="77">
        <v>1</v>
      </c>
      <c r="Z19" s="77">
        <v>0</v>
      </c>
      <c r="AA19" s="77">
        <v>0</v>
      </c>
      <c r="AB19" s="77">
        <v>0</v>
      </c>
      <c r="AC19" s="77">
        <v>1</v>
      </c>
      <c r="AD19" s="22"/>
      <c r="AE19" s="28"/>
      <c r="AF19" s="24"/>
      <c r="AG19" s="77">
        <v>0</v>
      </c>
      <c r="AH19" s="77">
        <v>0</v>
      </c>
      <c r="AI19" s="77">
        <v>0</v>
      </c>
      <c r="AJ19" s="77">
        <v>1</v>
      </c>
      <c r="AK19" s="77">
        <v>0</v>
      </c>
      <c r="AL19" s="77">
        <v>0</v>
      </c>
      <c r="AM19" s="77">
        <v>0</v>
      </c>
      <c r="AN19" s="77">
        <v>1</v>
      </c>
      <c r="AO19" s="77">
        <v>0</v>
      </c>
      <c r="AP19" s="77">
        <v>0</v>
      </c>
      <c r="AQ19" s="77">
        <v>0</v>
      </c>
      <c r="AR19" s="77">
        <v>1</v>
      </c>
      <c r="AS19" s="22"/>
      <c r="AT19" s="28"/>
    </row>
    <row r="20" spans="1:46" ht="13.7" customHeight="1" x14ac:dyDescent="0.25">
      <c r="A20" s="20"/>
      <c r="B20" s="33" t="s">
        <v>63</v>
      </c>
      <c r="C20" s="80"/>
      <c r="D20" s="80"/>
      <c r="E20" s="80"/>
      <c r="F20" s="80"/>
      <c r="G20" s="80"/>
      <c r="H20" s="80"/>
      <c r="I20" s="80"/>
      <c r="J20" s="80"/>
      <c r="K20" s="80">
        <f>K19/K9</f>
        <v>0</v>
      </c>
      <c r="L20" s="80">
        <f>L19/L9</f>
        <v>0</v>
      </c>
      <c r="M20" s="80">
        <f>M19/M9</f>
        <v>0</v>
      </c>
      <c r="N20" s="80">
        <f>N19/N9</f>
        <v>9.0909090909090905E-3</v>
      </c>
      <c r="O20" s="22"/>
      <c r="P20" s="28"/>
      <c r="Q20" s="24"/>
      <c r="R20" s="80">
        <f t="shared" ref="R20:AC20" si="12">R19/R9</f>
        <v>0</v>
      </c>
      <c r="S20" s="80">
        <f t="shared" si="12"/>
        <v>0</v>
      </c>
      <c r="T20" s="80">
        <f t="shared" si="12"/>
        <v>0</v>
      </c>
      <c r="U20" s="80">
        <f t="shared" si="12"/>
        <v>9.0909090909090905E-3</v>
      </c>
      <c r="V20" s="80">
        <f t="shared" si="12"/>
        <v>0</v>
      </c>
      <c r="W20" s="80">
        <f t="shared" si="12"/>
        <v>0</v>
      </c>
      <c r="X20" s="80">
        <f t="shared" si="12"/>
        <v>0</v>
      </c>
      <c r="Y20" s="80">
        <f t="shared" si="12"/>
        <v>9.0909090909090905E-3</v>
      </c>
      <c r="Z20" s="80">
        <f t="shared" si="12"/>
        <v>0</v>
      </c>
      <c r="AA20" s="80">
        <f t="shared" si="12"/>
        <v>0</v>
      </c>
      <c r="AB20" s="80">
        <f t="shared" si="12"/>
        <v>0</v>
      </c>
      <c r="AC20" s="80">
        <f t="shared" si="12"/>
        <v>9.0909090909090905E-3</v>
      </c>
      <c r="AD20" s="22"/>
      <c r="AE20" s="28"/>
      <c r="AF20" s="24"/>
      <c r="AG20" s="80">
        <f t="shared" ref="AG20:AR20" si="13">AG19/AG9</f>
        <v>0</v>
      </c>
      <c r="AH20" s="80">
        <f t="shared" si="13"/>
        <v>0</v>
      </c>
      <c r="AI20" s="80">
        <f t="shared" si="13"/>
        <v>0</v>
      </c>
      <c r="AJ20" s="80">
        <f t="shared" si="13"/>
        <v>9.0909090909090905E-3</v>
      </c>
      <c r="AK20" s="80">
        <f t="shared" si="13"/>
        <v>0</v>
      </c>
      <c r="AL20" s="80">
        <f t="shared" si="13"/>
        <v>0</v>
      </c>
      <c r="AM20" s="80">
        <f t="shared" si="13"/>
        <v>0</v>
      </c>
      <c r="AN20" s="80">
        <f t="shared" si="13"/>
        <v>9.0909090909090905E-3</v>
      </c>
      <c r="AO20" s="80">
        <f t="shared" si="13"/>
        <v>0</v>
      </c>
      <c r="AP20" s="80">
        <f t="shared" si="13"/>
        <v>0</v>
      </c>
      <c r="AQ20" s="80">
        <f t="shared" si="13"/>
        <v>0</v>
      </c>
      <c r="AR20" s="80">
        <f t="shared" si="13"/>
        <v>9.0909090909090905E-3</v>
      </c>
      <c r="AS20" s="22"/>
      <c r="AT20" s="28"/>
    </row>
    <row r="21" spans="1:46" ht="13.7" customHeight="1" x14ac:dyDescent="0.25">
      <c r="A21" s="20"/>
      <c r="B21" s="81"/>
      <c r="C21" s="77"/>
      <c r="D21" s="77"/>
      <c r="E21" s="77"/>
      <c r="F21" s="77"/>
      <c r="G21" s="77"/>
      <c r="H21" s="77"/>
      <c r="I21" s="77"/>
      <c r="J21" s="77"/>
      <c r="K21" s="77"/>
      <c r="L21" s="77"/>
      <c r="M21" s="77"/>
      <c r="N21" s="77"/>
      <c r="O21" s="22"/>
      <c r="P21" s="28"/>
      <c r="Q21" s="24"/>
      <c r="R21" s="77"/>
      <c r="S21" s="77"/>
      <c r="T21" s="77"/>
      <c r="U21" s="77"/>
      <c r="V21" s="77"/>
      <c r="W21" s="77"/>
      <c r="X21" s="77"/>
      <c r="Y21" s="77"/>
      <c r="Z21" s="77"/>
      <c r="AA21" s="77"/>
      <c r="AB21" s="77"/>
      <c r="AC21" s="77"/>
      <c r="AD21" s="22"/>
      <c r="AE21" s="28"/>
      <c r="AF21" s="24"/>
      <c r="AG21" s="77"/>
      <c r="AH21" s="77"/>
      <c r="AI21" s="77"/>
      <c r="AJ21" s="77"/>
      <c r="AK21" s="77"/>
      <c r="AL21" s="77"/>
      <c r="AM21" s="77"/>
      <c r="AN21" s="77"/>
      <c r="AO21" s="77"/>
      <c r="AP21" s="77"/>
      <c r="AQ21" s="77"/>
      <c r="AR21" s="77"/>
      <c r="AS21" s="22"/>
      <c r="AT21" s="28"/>
    </row>
    <row r="22" spans="1:46" ht="13.5" customHeight="1" x14ac:dyDescent="0.25">
      <c r="A22" s="20"/>
      <c r="B22" s="79" t="s">
        <v>64</v>
      </c>
      <c r="C22" s="77"/>
      <c r="D22" s="77"/>
      <c r="E22" s="77"/>
      <c r="F22" s="77"/>
      <c r="G22" s="77"/>
      <c r="H22" s="77"/>
      <c r="I22" s="77"/>
      <c r="J22" s="77"/>
      <c r="K22" s="77">
        <v>0</v>
      </c>
      <c r="L22" s="77">
        <v>0</v>
      </c>
      <c r="M22" s="77">
        <v>0</v>
      </c>
      <c r="N22" s="77">
        <v>0</v>
      </c>
      <c r="O22" s="22"/>
      <c r="P22" s="28"/>
      <c r="Q22" s="24"/>
      <c r="R22" s="77">
        <v>0</v>
      </c>
      <c r="S22" s="77">
        <v>0</v>
      </c>
      <c r="T22" s="77">
        <v>0</v>
      </c>
      <c r="U22" s="77">
        <v>0</v>
      </c>
      <c r="V22" s="77">
        <v>0</v>
      </c>
      <c r="W22" s="77">
        <v>0</v>
      </c>
      <c r="X22" s="77">
        <v>0</v>
      </c>
      <c r="Y22" s="77">
        <v>0</v>
      </c>
      <c r="Z22" s="77">
        <v>0</v>
      </c>
      <c r="AA22" s="77">
        <v>0</v>
      </c>
      <c r="AB22" s="77">
        <v>0</v>
      </c>
      <c r="AC22" s="77">
        <v>0</v>
      </c>
      <c r="AD22" s="22"/>
      <c r="AE22" s="28"/>
      <c r="AF22" s="24"/>
      <c r="AG22" s="77">
        <v>0</v>
      </c>
      <c r="AH22" s="77">
        <v>0</v>
      </c>
      <c r="AI22" s="77">
        <v>0</v>
      </c>
      <c r="AJ22" s="77">
        <v>0</v>
      </c>
      <c r="AK22" s="77">
        <v>0</v>
      </c>
      <c r="AL22" s="77">
        <v>0</v>
      </c>
      <c r="AM22" s="77">
        <v>0</v>
      </c>
      <c r="AN22" s="77">
        <v>0</v>
      </c>
      <c r="AO22" s="77">
        <v>0</v>
      </c>
      <c r="AP22" s="77">
        <v>0</v>
      </c>
      <c r="AQ22" s="77">
        <v>0</v>
      </c>
      <c r="AR22" s="77">
        <v>0</v>
      </c>
      <c r="AS22" s="22"/>
      <c r="AT22" s="28"/>
    </row>
    <row r="23" spans="1:46" ht="13.7" customHeight="1" x14ac:dyDescent="0.25">
      <c r="A23" s="20"/>
      <c r="B23" s="33" t="s">
        <v>63</v>
      </c>
      <c r="C23" s="80"/>
      <c r="D23" s="80"/>
      <c r="E23" s="80"/>
      <c r="F23" s="80"/>
      <c r="G23" s="80"/>
      <c r="H23" s="80"/>
      <c r="I23" s="80"/>
      <c r="J23" s="80"/>
      <c r="K23" s="80">
        <f>K22/K9</f>
        <v>0</v>
      </c>
      <c r="L23" s="80">
        <f>L22/L9</f>
        <v>0</v>
      </c>
      <c r="M23" s="80">
        <f>M22/M9</f>
        <v>0</v>
      </c>
      <c r="N23" s="80">
        <f>N22/N9</f>
        <v>0</v>
      </c>
      <c r="O23" s="22"/>
      <c r="P23" s="28"/>
      <c r="Q23" s="24"/>
      <c r="R23" s="80">
        <f t="shared" ref="R23:AC23" si="14">R22/R9</f>
        <v>0</v>
      </c>
      <c r="S23" s="80">
        <f t="shared" si="14"/>
        <v>0</v>
      </c>
      <c r="T23" s="80">
        <f t="shared" si="14"/>
        <v>0</v>
      </c>
      <c r="U23" s="80">
        <f t="shared" si="14"/>
        <v>0</v>
      </c>
      <c r="V23" s="80">
        <f t="shared" si="14"/>
        <v>0</v>
      </c>
      <c r="W23" s="80">
        <f t="shared" si="14"/>
        <v>0</v>
      </c>
      <c r="X23" s="80">
        <f t="shared" si="14"/>
        <v>0</v>
      </c>
      <c r="Y23" s="80">
        <f t="shared" si="14"/>
        <v>0</v>
      </c>
      <c r="Z23" s="80">
        <f t="shared" si="14"/>
        <v>0</v>
      </c>
      <c r="AA23" s="80">
        <f t="shared" si="14"/>
        <v>0</v>
      </c>
      <c r="AB23" s="80">
        <f t="shared" si="14"/>
        <v>0</v>
      </c>
      <c r="AC23" s="80">
        <f t="shared" si="14"/>
        <v>0</v>
      </c>
      <c r="AD23" s="22"/>
      <c r="AE23" s="28"/>
      <c r="AF23" s="24"/>
      <c r="AG23" s="80">
        <f t="shared" ref="AG23:AR23" si="15">AG22/AG9</f>
        <v>0</v>
      </c>
      <c r="AH23" s="80">
        <f t="shared" si="15"/>
        <v>0</v>
      </c>
      <c r="AI23" s="80">
        <f>AI22/AI9</f>
        <v>0</v>
      </c>
      <c r="AJ23" s="80">
        <f t="shared" si="15"/>
        <v>0</v>
      </c>
      <c r="AK23" s="80">
        <f t="shared" si="15"/>
        <v>0</v>
      </c>
      <c r="AL23" s="80">
        <f t="shared" si="15"/>
        <v>0</v>
      </c>
      <c r="AM23" s="80">
        <f t="shared" si="15"/>
        <v>0</v>
      </c>
      <c r="AN23" s="80">
        <f t="shared" si="15"/>
        <v>0</v>
      </c>
      <c r="AO23" s="80">
        <f t="shared" si="15"/>
        <v>0</v>
      </c>
      <c r="AP23" s="80">
        <f t="shared" si="15"/>
        <v>0</v>
      </c>
      <c r="AQ23" s="80">
        <f t="shared" si="15"/>
        <v>0</v>
      </c>
      <c r="AR23" s="80">
        <f t="shared" si="15"/>
        <v>0</v>
      </c>
      <c r="AS23" s="22"/>
      <c r="AT23" s="28"/>
    </row>
    <row r="24" spans="1:46" ht="13.5" customHeight="1" x14ac:dyDescent="0.25">
      <c r="A24" s="20"/>
      <c r="B24" s="79" t="s">
        <v>65</v>
      </c>
      <c r="C24" s="77"/>
      <c r="D24" s="77"/>
      <c r="E24" s="77"/>
      <c r="F24" s="77"/>
      <c r="G24" s="77"/>
      <c r="H24" s="77"/>
      <c r="I24" s="77"/>
      <c r="J24" s="77"/>
      <c r="K24" s="77">
        <v>2</v>
      </c>
      <c r="L24" s="77">
        <v>2</v>
      </c>
      <c r="M24" s="77">
        <v>2</v>
      </c>
      <c r="N24" s="77">
        <v>2</v>
      </c>
      <c r="O24" s="22"/>
      <c r="P24" s="28"/>
      <c r="Q24" s="24"/>
      <c r="R24" s="77">
        <v>4</v>
      </c>
      <c r="S24" s="77">
        <v>4</v>
      </c>
      <c r="T24" s="77">
        <v>4</v>
      </c>
      <c r="U24" s="77">
        <v>4</v>
      </c>
      <c r="V24" s="77">
        <v>4</v>
      </c>
      <c r="W24" s="77">
        <v>4</v>
      </c>
      <c r="X24" s="77">
        <v>4</v>
      </c>
      <c r="Y24" s="77">
        <v>4</v>
      </c>
      <c r="Z24" s="77">
        <v>4</v>
      </c>
      <c r="AA24" s="77">
        <v>4</v>
      </c>
      <c r="AB24" s="77">
        <v>4</v>
      </c>
      <c r="AC24" s="77">
        <v>4</v>
      </c>
      <c r="AD24" s="22"/>
      <c r="AE24" s="28"/>
      <c r="AF24" s="24"/>
      <c r="AG24" s="77">
        <v>6</v>
      </c>
      <c r="AH24" s="77">
        <v>6</v>
      </c>
      <c r="AI24" s="77">
        <v>6</v>
      </c>
      <c r="AJ24" s="77">
        <v>6</v>
      </c>
      <c r="AK24" s="77">
        <v>6</v>
      </c>
      <c r="AL24" s="77">
        <v>6</v>
      </c>
      <c r="AM24" s="77">
        <v>6</v>
      </c>
      <c r="AN24" s="77">
        <v>6</v>
      </c>
      <c r="AO24" s="77">
        <v>6</v>
      </c>
      <c r="AP24" s="77">
        <v>6</v>
      </c>
      <c r="AQ24" s="77">
        <v>6</v>
      </c>
      <c r="AR24" s="77">
        <v>6</v>
      </c>
      <c r="AS24" s="22"/>
      <c r="AT24" s="28"/>
    </row>
    <row r="25" spans="1:46" ht="13.7" customHeight="1" x14ac:dyDescent="0.25">
      <c r="A25" s="20"/>
      <c r="B25" s="33" t="s">
        <v>63</v>
      </c>
      <c r="C25" s="80"/>
      <c r="D25" s="80"/>
      <c r="E25" s="80"/>
      <c r="F25" s="80"/>
      <c r="G25" s="80"/>
      <c r="H25" s="80"/>
      <c r="I25" s="80"/>
      <c r="J25" s="80"/>
      <c r="K25" s="80">
        <f>K24/K9</f>
        <v>1.8181818181818181E-2</v>
      </c>
      <c r="L25" s="80">
        <f>L24/L9</f>
        <v>1.8181818181818181E-2</v>
      </c>
      <c r="M25" s="80">
        <f>M24/M9</f>
        <v>1.8181818181818181E-2</v>
      </c>
      <c r="N25" s="80">
        <f>N24/N9</f>
        <v>1.8181818181818181E-2</v>
      </c>
      <c r="O25" s="22"/>
      <c r="P25" s="28"/>
      <c r="Q25" s="24"/>
      <c r="R25" s="80">
        <f t="shared" ref="R25:AC25" si="16">R24/R9</f>
        <v>3.6363636363636362E-2</v>
      </c>
      <c r="S25" s="80">
        <f t="shared" si="16"/>
        <v>3.6363636363636362E-2</v>
      </c>
      <c r="T25" s="80">
        <f t="shared" si="16"/>
        <v>3.6363636363636362E-2</v>
      </c>
      <c r="U25" s="80">
        <f t="shared" si="16"/>
        <v>3.6363636363636362E-2</v>
      </c>
      <c r="V25" s="80">
        <f t="shared" si="16"/>
        <v>3.6363636363636362E-2</v>
      </c>
      <c r="W25" s="80">
        <f t="shared" si="16"/>
        <v>3.6363636363636362E-2</v>
      </c>
      <c r="X25" s="80">
        <f t="shared" si="16"/>
        <v>3.6363636363636362E-2</v>
      </c>
      <c r="Y25" s="80">
        <f t="shared" si="16"/>
        <v>3.6363636363636362E-2</v>
      </c>
      <c r="Z25" s="80">
        <f t="shared" si="16"/>
        <v>3.6363636363636362E-2</v>
      </c>
      <c r="AA25" s="80">
        <f t="shared" si="16"/>
        <v>3.6363636363636362E-2</v>
      </c>
      <c r="AB25" s="80">
        <f t="shared" si="16"/>
        <v>3.6363636363636362E-2</v>
      </c>
      <c r="AC25" s="80">
        <f t="shared" si="16"/>
        <v>3.6363636363636362E-2</v>
      </c>
      <c r="AD25" s="22"/>
      <c r="AE25" s="28"/>
      <c r="AF25" s="24"/>
      <c r="AG25" s="80">
        <f t="shared" ref="AG25:AR25" si="17">AG24/AG9</f>
        <v>5.4545454545454543E-2</v>
      </c>
      <c r="AH25" s="80">
        <f t="shared" si="17"/>
        <v>5.4545454545454543E-2</v>
      </c>
      <c r="AI25" s="80">
        <f t="shared" si="17"/>
        <v>5.4545454545454543E-2</v>
      </c>
      <c r="AJ25" s="80">
        <f t="shared" si="17"/>
        <v>5.4545454545454543E-2</v>
      </c>
      <c r="AK25" s="80">
        <f t="shared" si="17"/>
        <v>5.4545454545454543E-2</v>
      </c>
      <c r="AL25" s="80">
        <f t="shared" si="17"/>
        <v>5.4545454545454543E-2</v>
      </c>
      <c r="AM25" s="80">
        <f t="shared" si="17"/>
        <v>5.4545454545454543E-2</v>
      </c>
      <c r="AN25" s="80">
        <f t="shared" si="17"/>
        <v>5.4545454545454543E-2</v>
      </c>
      <c r="AO25" s="80">
        <f t="shared" si="17"/>
        <v>5.4545454545454543E-2</v>
      </c>
      <c r="AP25" s="80">
        <f t="shared" si="17"/>
        <v>5.4545454545454543E-2</v>
      </c>
      <c r="AQ25" s="80">
        <f t="shared" si="17"/>
        <v>5.4545454545454543E-2</v>
      </c>
      <c r="AR25" s="80">
        <f t="shared" si="17"/>
        <v>5.4545454545454543E-2</v>
      </c>
      <c r="AS25" s="22"/>
      <c r="AT25" s="28"/>
    </row>
    <row r="26" spans="1:46" ht="13.5" customHeight="1" x14ac:dyDescent="0.25">
      <c r="A26" s="20"/>
      <c r="B26" s="79" t="s">
        <v>66</v>
      </c>
      <c r="C26" s="77"/>
      <c r="D26" s="77"/>
      <c r="E26" s="77"/>
      <c r="F26" s="77"/>
      <c r="G26" s="77"/>
      <c r="H26" s="77"/>
      <c r="I26" s="77"/>
      <c r="J26" s="77"/>
      <c r="K26" s="77">
        <v>2</v>
      </c>
      <c r="L26" s="77">
        <v>2</v>
      </c>
      <c r="M26" s="77">
        <v>2</v>
      </c>
      <c r="N26" s="77">
        <v>2</v>
      </c>
      <c r="O26" s="22"/>
      <c r="P26" s="28"/>
      <c r="Q26" s="24"/>
      <c r="R26" s="77">
        <v>4</v>
      </c>
      <c r="S26" s="77">
        <v>4</v>
      </c>
      <c r="T26" s="77">
        <v>4</v>
      </c>
      <c r="U26" s="77">
        <v>4</v>
      </c>
      <c r="V26" s="77">
        <v>4</v>
      </c>
      <c r="W26" s="77">
        <v>4</v>
      </c>
      <c r="X26" s="77">
        <v>4</v>
      </c>
      <c r="Y26" s="77">
        <v>4</v>
      </c>
      <c r="Z26" s="77">
        <v>4</v>
      </c>
      <c r="AA26" s="77">
        <v>4</v>
      </c>
      <c r="AB26" s="77">
        <v>4</v>
      </c>
      <c r="AC26" s="77">
        <v>4</v>
      </c>
      <c r="AD26" s="22"/>
      <c r="AE26" s="28"/>
      <c r="AF26" s="24"/>
      <c r="AG26" s="77">
        <v>6</v>
      </c>
      <c r="AH26" s="77">
        <v>6</v>
      </c>
      <c r="AI26" s="77">
        <v>6</v>
      </c>
      <c r="AJ26" s="77">
        <v>6</v>
      </c>
      <c r="AK26" s="77">
        <v>6</v>
      </c>
      <c r="AL26" s="77">
        <v>6</v>
      </c>
      <c r="AM26" s="77">
        <v>6</v>
      </c>
      <c r="AN26" s="77">
        <v>6</v>
      </c>
      <c r="AO26" s="77">
        <v>6</v>
      </c>
      <c r="AP26" s="77">
        <v>6</v>
      </c>
      <c r="AQ26" s="77">
        <v>6</v>
      </c>
      <c r="AR26" s="77">
        <v>6</v>
      </c>
      <c r="AS26" s="22"/>
      <c r="AT26" s="28"/>
    </row>
    <row r="27" spans="1:46" ht="13.7" customHeight="1" x14ac:dyDescent="0.25">
      <c r="A27" s="20"/>
      <c r="B27" s="33" t="s">
        <v>63</v>
      </c>
      <c r="C27" s="80"/>
      <c r="D27" s="80"/>
      <c r="E27" s="80"/>
      <c r="F27" s="80"/>
      <c r="G27" s="80"/>
      <c r="H27" s="80"/>
      <c r="I27" s="80"/>
      <c r="J27" s="80"/>
      <c r="K27" s="80">
        <f>K26/K9</f>
        <v>1.8181818181818181E-2</v>
      </c>
      <c r="L27" s="80">
        <f>L26/L9</f>
        <v>1.8181818181818181E-2</v>
      </c>
      <c r="M27" s="80">
        <f>M26/M9</f>
        <v>1.8181818181818181E-2</v>
      </c>
      <c r="N27" s="80">
        <f>N26/N9</f>
        <v>1.8181818181818181E-2</v>
      </c>
      <c r="O27" s="22"/>
      <c r="P27" s="28"/>
      <c r="Q27" s="24"/>
      <c r="R27" s="80">
        <f t="shared" ref="R27:AC27" si="18">R26/R9</f>
        <v>3.6363636363636362E-2</v>
      </c>
      <c r="S27" s="80">
        <f t="shared" si="18"/>
        <v>3.6363636363636362E-2</v>
      </c>
      <c r="T27" s="80">
        <f t="shared" si="18"/>
        <v>3.6363636363636362E-2</v>
      </c>
      <c r="U27" s="80">
        <f t="shared" si="18"/>
        <v>3.6363636363636362E-2</v>
      </c>
      <c r="V27" s="80">
        <f t="shared" si="18"/>
        <v>3.6363636363636362E-2</v>
      </c>
      <c r="W27" s="80">
        <f t="shared" si="18"/>
        <v>3.6363636363636362E-2</v>
      </c>
      <c r="X27" s="80">
        <f t="shared" si="18"/>
        <v>3.6363636363636362E-2</v>
      </c>
      <c r="Y27" s="80">
        <f t="shared" si="18"/>
        <v>3.6363636363636362E-2</v>
      </c>
      <c r="Z27" s="80">
        <f t="shared" si="18"/>
        <v>3.6363636363636362E-2</v>
      </c>
      <c r="AA27" s="80">
        <f t="shared" si="18"/>
        <v>3.6363636363636362E-2</v>
      </c>
      <c r="AB27" s="80">
        <f t="shared" si="18"/>
        <v>3.6363636363636362E-2</v>
      </c>
      <c r="AC27" s="80">
        <f t="shared" si="18"/>
        <v>3.6363636363636362E-2</v>
      </c>
      <c r="AD27" s="22"/>
      <c r="AE27" s="28"/>
      <c r="AF27" s="24"/>
      <c r="AG27" s="80">
        <f t="shared" ref="AG27:AR27" si="19">AG26/AG9</f>
        <v>5.4545454545454543E-2</v>
      </c>
      <c r="AH27" s="80">
        <f t="shared" si="19"/>
        <v>5.4545454545454543E-2</v>
      </c>
      <c r="AI27" s="80">
        <f t="shared" si="19"/>
        <v>5.4545454545454543E-2</v>
      </c>
      <c r="AJ27" s="80">
        <f t="shared" si="19"/>
        <v>5.4545454545454543E-2</v>
      </c>
      <c r="AK27" s="80">
        <f t="shared" si="19"/>
        <v>5.4545454545454543E-2</v>
      </c>
      <c r="AL27" s="80">
        <f t="shared" si="19"/>
        <v>5.4545454545454543E-2</v>
      </c>
      <c r="AM27" s="80">
        <f t="shared" si="19"/>
        <v>5.4545454545454543E-2</v>
      </c>
      <c r="AN27" s="80">
        <f t="shared" si="19"/>
        <v>5.4545454545454543E-2</v>
      </c>
      <c r="AO27" s="80">
        <f t="shared" si="19"/>
        <v>5.4545454545454543E-2</v>
      </c>
      <c r="AP27" s="80">
        <f t="shared" si="19"/>
        <v>5.4545454545454543E-2</v>
      </c>
      <c r="AQ27" s="80">
        <f t="shared" si="19"/>
        <v>5.4545454545454543E-2</v>
      </c>
      <c r="AR27" s="80">
        <f t="shared" si="19"/>
        <v>5.4545454545454543E-2</v>
      </c>
      <c r="AS27" s="22"/>
      <c r="AT27" s="28"/>
    </row>
    <row r="28" spans="1:46" ht="13.5" customHeight="1" x14ac:dyDescent="0.25">
      <c r="A28" s="20"/>
      <c r="B28" s="13"/>
      <c r="C28" s="13"/>
      <c r="D28" s="13"/>
      <c r="E28" s="13"/>
      <c r="F28" s="13"/>
      <c r="G28" s="13"/>
      <c r="H28" s="13"/>
      <c r="I28" s="13"/>
      <c r="J28" s="13"/>
      <c r="K28" s="13"/>
      <c r="L28" s="13"/>
      <c r="M28" s="13"/>
      <c r="N28" s="13"/>
      <c r="O28" s="22"/>
      <c r="P28" s="28"/>
      <c r="Q28" s="24"/>
      <c r="R28" s="13"/>
      <c r="S28" s="13"/>
      <c r="T28" s="13"/>
      <c r="U28" s="13"/>
      <c r="V28" s="13"/>
      <c r="W28" s="13"/>
      <c r="X28" s="13"/>
      <c r="Y28" s="13"/>
      <c r="Z28" s="13"/>
      <c r="AA28" s="13"/>
      <c r="AB28" s="13"/>
      <c r="AC28" s="13"/>
      <c r="AD28" s="22"/>
      <c r="AE28" s="28"/>
      <c r="AF28" s="24"/>
      <c r="AG28" s="13"/>
      <c r="AH28" s="13"/>
      <c r="AI28" s="13"/>
      <c r="AJ28" s="13"/>
      <c r="AK28" s="13"/>
      <c r="AL28" s="13"/>
      <c r="AM28" s="13"/>
      <c r="AN28" s="13"/>
      <c r="AO28" s="13"/>
      <c r="AP28" s="13"/>
      <c r="AQ28" s="13"/>
      <c r="AR28" s="13"/>
      <c r="AS28" s="22"/>
      <c r="AT28" s="28"/>
    </row>
    <row r="29" spans="1:46" ht="13.5" customHeight="1" x14ac:dyDescent="0.25">
      <c r="A29" s="20"/>
      <c r="B29" s="82" t="s">
        <v>51</v>
      </c>
      <c r="C29" s="13"/>
      <c r="D29" s="13"/>
      <c r="E29" s="13"/>
      <c r="F29" s="13"/>
      <c r="G29" s="13"/>
      <c r="H29" s="13"/>
      <c r="I29" s="13"/>
      <c r="J29" s="13"/>
      <c r="K29" s="13"/>
      <c r="L29" s="13"/>
      <c r="M29" s="13"/>
      <c r="N29" s="13"/>
      <c r="O29" s="22"/>
      <c r="P29" s="28"/>
      <c r="Q29" s="24"/>
      <c r="R29" s="13"/>
      <c r="S29" s="13"/>
      <c r="T29" s="13"/>
      <c r="U29" s="13"/>
      <c r="V29" s="13"/>
      <c r="W29" s="13"/>
      <c r="X29" s="13"/>
      <c r="Y29" s="13"/>
      <c r="Z29" s="13"/>
      <c r="AA29" s="13"/>
      <c r="AB29" s="13"/>
      <c r="AC29" s="13"/>
      <c r="AD29" s="22"/>
      <c r="AE29" s="28"/>
      <c r="AF29" s="24"/>
      <c r="AG29" s="13"/>
      <c r="AH29" s="13"/>
      <c r="AI29" s="13"/>
      <c r="AJ29" s="13"/>
      <c r="AK29" s="13"/>
      <c r="AL29" s="13"/>
      <c r="AM29" s="13"/>
      <c r="AN29" s="13"/>
      <c r="AO29" s="13"/>
      <c r="AP29" s="13"/>
      <c r="AQ29" s="13"/>
      <c r="AR29" s="13"/>
      <c r="AS29" s="22"/>
      <c r="AT29" s="28"/>
    </row>
    <row r="30" spans="1:46" ht="13.5" customHeight="1" x14ac:dyDescent="0.25">
      <c r="A30" s="20"/>
      <c r="B30" s="83"/>
      <c r="C30" s="13"/>
      <c r="D30" s="13"/>
      <c r="E30" s="13"/>
      <c r="F30" s="13"/>
      <c r="G30" s="13"/>
      <c r="H30" s="13"/>
      <c r="I30" s="13"/>
      <c r="J30" s="13"/>
      <c r="K30" s="13"/>
      <c r="L30" s="13"/>
      <c r="M30" s="13"/>
      <c r="N30" s="13"/>
      <c r="O30" s="22"/>
      <c r="P30" s="28"/>
      <c r="Q30" s="24"/>
      <c r="R30" s="13"/>
      <c r="S30" s="13"/>
      <c r="T30" s="13"/>
      <c r="U30" s="13"/>
      <c r="V30" s="13"/>
      <c r="W30" s="13"/>
      <c r="X30" s="13"/>
      <c r="Y30" s="13"/>
      <c r="Z30" s="13"/>
      <c r="AA30" s="13"/>
      <c r="AB30" s="13"/>
      <c r="AC30" s="13"/>
      <c r="AD30" s="22"/>
      <c r="AE30" s="28"/>
      <c r="AF30" s="24"/>
      <c r="AG30" s="13"/>
      <c r="AH30" s="13"/>
      <c r="AI30" s="13"/>
      <c r="AJ30" s="13"/>
      <c r="AK30" s="13"/>
      <c r="AL30" s="13"/>
      <c r="AM30" s="13"/>
      <c r="AN30" s="13"/>
      <c r="AO30" s="13"/>
      <c r="AP30" s="13"/>
      <c r="AQ30" s="13"/>
      <c r="AR30" s="13"/>
      <c r="AS30" s="22"/>
      <c r="AT30" s="28"/>
    </row>
    <row r="31" spans="1:46" ht="13.5" customHeight="1" x14ac:dyDescent="0.25">
      <c r="A31" s="20"/>
      <c r="B31" s="79" t="s">
        <v>52</v>
      </c>
      <c r="C31" s="77"/>
      <c r="D31" s="77"/>
      <c r="E31" s="77"/>
      <c r="F31" s="77"/>
      <c r="G31" s="77"/>
      <c r="H31" s="77"/>
      <c r="I31" s="77"/>
      <c r="J31" s="77"/>
      <c r="K31" s="77">
        <f>K26+K24+K22</f>
        <v>4</v>
      </c>
      <c r="L31" s="77">
        <f>L26+L24+L22</f>
        <v>4</v>
      </c>
      <c r="M31" s="77">
        <f>M26+M24+M22</f>
        <v>4</v>
      </c>
      <c r="N31" s="77">
        <f>N26+N24+N22</f>
        <v>4</v>
      </c>
      <c r="O31" s="22"/>
      <c r="P31" s="28"/>
      <c r="Q31" s="24"/>
      <c r="R31" s="77">
        <f>R26+R24+R22</f>
        <v>8</v>
      </c>
      <c r="S31" s="77">
        <f t="shared" ref="S31:AC31" si="20">S26+S24+S22</f>
        <v>8</v>
      </c>
      <c r="T31" s="77">
        <f t="shared" si="20"/>
        <v>8</v>
      </c>
      <c r="U31" s="77">
        <f t="shared" si="20"/>
        <v>8</v>
      </c>
      <c r="V31" s="77">
        <f t="shared" si="20"/>
        <v>8</v>
      </c>
      <c r="W31" s="77">
        <f t="shared" si="20"/>
        <v>8</v>
      </c>
      <c r="X31" s="77">
        <f t="shared" si="20"/>
        <v>8</v>
      </c>
      <c r="Y31" s="77">
        <f t="shared" si="20"/>
        <v>8</v>
      </c>
      <c r="Z31" s="77">
        <f t="shared" si="20"/>
        <v>8</v>
      </c>
      <c r="AA31" s="77">
        <f t="shared" si="20"/>
        <v>8</v>
      </c>
      <c r="AB31" s="77">
        <f t="shared" si="20"/>
        <v>8</v>
      </c>
      <c r="AC31" s="77">
        <f t="shared" si="20"/>
        <v>8</v>
      </c>
      <c r="AD31" s="22"/>
      <c r="AE31" s="28"/>
      <c r="AF31" s="24"/>
      <c r="AG31" s="77">
        <f>AG26+AG24+AG22</f>
        <v>12</v>
      </c>
      <c r="AH31" s="77">
        <f t="shared" ref="AH31:AR31" si="21">AH26+AH24+AH22</f>
        <v>12</v>
      </c>
      <c r="AI31" s="77">
        <f t="shared" si="21"/>
        <v>12</v>
      </c>
      <c r="AJ31" s="77">
        <f t="shared" si="21"/>
        <v>12</v>
      </c>
      <c r="AK31" s="77">
        <f t="shared" si="21"/>
        <v>12</v>
      </c>
      <c r="AL31" s="77">
        <f t="shared" si="21"/>
        <v>12</v>
      </c>
      <c r="AM31" s="77">
        <f t="shared" si="21"/>
        <v>12</v>
      </c>
      <c r="AN31" s="77">
        <f t="shared" si="21"/>
        <v>12</v>
      </c>
      <c r="AO31" s="77">
        <f t="shared" si="21"/>
        <v>12</v>
      </c>
      <c r="AP31" s="77">
        <f t="shared" si="21"/>
        <v>12</v>
      </c>
      <c r="AQ31" s="77">
        <f t="shared" si="21"/>
        <v>12</v>
      </c>
      <c r="AR31" s="77">
        <f t="shared" si="21"/>
        <v>12</v>
      </c>
      <c r="AS31" s="22"/>
      <c r="AT31" s="28"/>
    </row>
    <row r="32" spans="1:46" ht="13.5" customHeight="1" x14ac:dyDescent="0.25">
      <c r="A32" s="20"/>
      <c r="B32" s="79" t="s">
        <v>25</v>
      </c>
      <c r="C32" s="77"/>
      <c r="D32" s="77"/>
      <c r="E32" s="77"/>
      <c r="F32" s="77"/>
      <c r="G32" s="77"/>
      <c r="H32" s="77"/>
      <c r="I32" s="77"/>
      <c r="J32" s="77"/>
      <c r="K32" s="77">
        <v>0</v>
      </c>
      <c r="L32" s="77">
        <v>0</v>
      </c>
      <c r="M32" s="77">
        <v>0</v>
      </c>
      <c r="N32" s="77">
        <v>1</v>
      </c>
      <c r="O32" s="22"/>
      <c r="P32" s="28"/>
      <c r="Q32" s="24"/>
      <c r="R32" s="77">
        <v>0</v>
      </c>
      <c r="S32" s="77">
        <v>0</v>
      </c>
      <c r="T32" s="77">
        <v>0</v>
      </c>
      <c r="U32" s="77">
        <v>0</v>
      </c>
      <c r="V32" s="77">
        <v>0</v>
      </c>
      <c r="W32" s="77">
        <v>1</v>
      </c>
      <c r="X32" s="77">
        <v>0</v>
      </c>
      <c r="Y32" s="77">
        <v>0</v>
      </c>
      <c r="Z32" s="77">
        <v>0</v>
      </c>
      <c r="AA32" s="77">
        <v>0</v>
      </c>
      <c r="AB32" s="77">
        <v>0</v>
      </c>
      <c r="AC32" s="77">
        <v>1</v>
      </c>
      <c r="AD32" s="22"/>
      <c r="AE32" s="28"/>
      <c r="AF32" s="24"/>
      <c r="AG32" s="77">
        <v>0</v>
      </c>
      <c r="AH32" s="77">
        <v>0</v>
      </c>
      <c r="AI32" s="77">
        <v>0</v>
      </c>
      <c r="AJ32" s="77">
        <v>0</v>
      </c>
      <c r="AK32" s="77">
        <v>0</v>
      </c>
      <c r="AL32" s="77">
        <v>1</v>
      </c>
      <c r="AM32" s="77">
        <v>0</v>
      </c>
      <c r="AN32" s="77">
        <v>0</v>
      </c>
      <c r="AO32" s="77">
        <v>0</v>
      </c>
      <c r="AP32" s="77">
        <v>0</v>
      </c>
      <c r="AQ32" s="77">
        <v>0</v>
      </c>
      <c r="AR32" s="77">
        <v>1</v>
      </c>
      <c r="AS32" s="22"/>
      <c r="AT32" s="28"/>
    </row>
    <row r="33" spans="1:46" ht="13.5" customHeight="1" x14ac:dyDescent="0.25">
      <c r="A33" s="20"/>
      <c r="B33" s="79" t="s">
        <v>53</v>
      </c>
      <c r="C33" s="77"/>
      <c r="D33" s="77"/>
      <c r="E33" s="77"/>
      <c r="F33" s="77"/>
      <c r="G33" s="77"/>
      <c r="H33" s="77"/>
      <c r="I33" s="77"/>
      <c r="J33" s="77"/>
      <c r="K33" s="77">
        <v>0</v>
      </c>
      <c r="L33" s="77">
        <v>0</v>
      </c>
      <c r="M33" s="77">
        <v>1</v>
      </c>
      <c r="N33" s="77">
        <v>0</v>
      </c>
      <c r="O33" s="22"/>
      <c r="P33" s="28"/>
      <c r="Q33" s="24"/>
      <c r="R33" s="77">
        <v>0</v>
      </c>
      <c r="S33" s="77">
        <v>0</v>
      </c>
      <c r="T33" s="77">
        <v>0</v>
      </c>
      <c r="U33" s="77">
        <v>0</v>
      </c>
      <c r="V33" s="77">
        <v>0</v>
      </c>
      <c r="W33" s="77">
        <v>0</v>
      </c>
      <c r="X33" s="77">
        <v>0</v>
      </c>
      <c r="Y33" s="77">
        <v>0</v>
      </c>
      <c r="Z33" s="77">
        <v>1</v>
      </c>
      <c r="AA33" s="77">
        <v>0</v>
      </c>
      <c r="AB33" s="77">
        <v>0</v>
      </c>
      <c r="AC33" s="77">
        <v>0</v>
      </c>
      <c r="AD33" s="22"/>
      <c r="AE33" s="28"/>
      <c r="AF33" s="24"/>
      <c r="AG33" s="77">
        <v>0</v>
      </c>
      <c r="AH33" s="77">
        <v>0</v>
      </c>
      <c r="AI33" s="77">
        <v>0</v>
      </c>
      <c r="AJ33" s="77">
        <v>0</v>
      </c>
      <c r="AK33" s="77">
        <v>0</v>
      </c>
      <c r="AL33" s="77">
        <v>0</v>
      </c>
      <c r="AM33" s="77">
        <v>0</v>
      </c>
      <c r="AN33" s="77">
        <v>0</v>
      </c>
      <c r="AO33" s="77">
        <v>1</v>
      </c>
      <c r="AP33" s="77">
        <v>0</v>
      </c>
      <c r="AQ33" s="77">
        <v>0</v>
      </c>
      <c r="AR33" s="77">
        <v>0</v>
      </c>
      <c r="AS33" s="22"/>
      <c r="AT33" s="28"/>
    </row>
    <row r="34" spans="1:46" ht="13.5" customHeight="1" x14ac:dyDescent="0.25">
      <c r="A34" s="20"/>
      <c r="B34" s="13"/>
      <c r="C34" s="13"/>
      <c r="D34" s="13"/>
      <c r="E34" s="13"/>
      <c r="F34" s="13"/>
      <c r="G34" s="13"/>
      <c r="H34" s="13"/>
      <c r="I34" s="13"/>
      <c r="J34" s="13"/>
      <c r="K34" s="13"/>
      <c r="L34" s="13"/>
      <c r="M34" s="13"/>
      <c r="N34" s="13"/>
      <c r="O34" s="22"/>
      <c r="P34" s="28"/>
      <c r="Q34" s="24"/>
      <c r="R34" s="13"/>
      <c r="S34" s="13"/>
      <c r="T34" s="13"/>
      <c r="U34" s="13"/>
      <c r="V34" s="13"/>
      <c r="W34" s="13"/>
      <c r="X34" s="13"/>
      <c r="Y34" s="13"/>
      <c r="Z34" s="13"/>
      <c r="AA34" s="13"/>
      <c r="AB34" s="13"/>
      <c r="AC34" s="13"/>
      <c r="AD34" s="22"/>
      <c r="AE34" s="28"/>
      <c r="AF34" s="24"/>
      <c r="AG34" s="13"/>
      <c r="AH34" s="13"/>
      <c r="AI34" s="13"/>
      <c r="AJ34" s="13"/>
      <c r="AK34" s="13"/>
      <c r="AL34" s="13"/>
      <c r="AM34" s="13"/>
      <c r="AN34" s="13"/>
      <c r="AO34" s="13"/>
      <c r="AP34" s="13"/>
      <c r="AQ34" s="13"/>
      <c r="AR34" s="13"/>
      <c r="AS34" s="22"/>
      <c r="AT34" s="28"/>
    </row>
    <row r="35" spans="1:46" ht="13.5" customHeight="1" x14ac:dyDescent="0.25">
      <c r="A35" s="20"/>
      <c r="B35" s="82" t="s">
        <v>54</v>
      </c>
      <c r="C35" s="13"/>
      <c r="D35" s="13"/>
      <c r="E35" s="13"/>
      <c r="F35" s="13"/>
      <c r="G35" s="13"/>
      <c r="H35" s="13"/>
      <c r="I35" s="13"/>
      <c r="J35" s="13"/>
      <c r="K35" s="13"/>
      <c r="L35" s="13"/>
      <c r="M35" s="13"/>
      <c r="N35" s="13"/>
      <c r="O35" s="22"/>
      <c r="P35" s="28"/>
      <c r="Q35" s="24"/>
      <c r="R35" s="13"/>
      <c r="S35" s="13"/>
      <c r="T35" s="13"/>
      <c r="U35" s="13"/>
      <c r="V35" s="13"/>
      <c r="W35" s="13"/>
      <c r="X35" s="13"/>
      <c r="Y35" s="13"/>
      <c r="Z35" s="13"/>
      <c r="AA35" s="13"/>
      <c r="AB35" s="13"/>
      <c r="AC35" s="13"/>
      <c r="AD35" s="22"/>
      <c r="AE35" s="28"/>
      <c r="AF35" s="24"/>
      <c r="AG35" s="13"/>
      <c r="AH35" s="13"/>
      <c r="AI35" s="13"/>
      <c r="AJ35" s="13"/>
      <c r="AK35" s="13"/>
      <c r="AL35" s="13"/>
      <c r="AM35" s="13"/>
      <c r="AN35" s="13"/>
      <c r="AO35" s="13"/>
      <c r="AP35" s="13"/>
      <c r="AQ35" s="13"/>
      <c r="AR35" s="13"/>
      <c r="AS35" s="22"/>
      <c r="AT35" s="28"/>
    </row>
    <row r="36" spans="1:46" ht="13.5" customHeight="1" x14ac:dyDescent="0.25">
      <c r="A36" s="20"/>
      <c r="B36" s="83"/>
      <c r="C36" s="13"/>
      <c r="D36" s="13"/>
      <c r="E36" s="13"/>
      <c r="F36" s="13"/>
      <c r="G36" s="13"/>
      <c r="H36" s="13"/>
      <c r="I36" s="13"/>
      <c r="J36" s="13"/>
      <c r="K36" s="13"/>
      <c r="L36" s="13"/>
      <c r="M36" s="13"/>
      <c r="N36" s="13"/>
      <c r="O36" s="22"/>
      <c r="P36" s="28"/>
      <c r="Q36" s="24"/>
      <c r="R36" s="13"/>
      <c r="S36" s="13"/>
      <c r="T36" s="13"/>
      <c r="U36" s="13"/>
      <c r="V36" s="13"/>
      <c r="W36" s="13"/>
      <c r="X36" s="13"/>
      <c r="Y36" s="13"/>
      <c r="Z36" s="13"/>
      <c r="AA36" s="13"/>
      <c r="AB36" s="13"/>
      <c r="AC36" s="13"/>
      <c r="AD36" s="22"/>
      <c r="AE36" s="28"/>
      <c r="AF36" s="24"/>
      <c r="AG36" s="13"/>
      <c r="AH36" s="13"/>
      <c r="AI36" s="13"/>
      <c r="AJ36" s="13"/>
      <c r="AK36" s="13"/>
      <c r="AL36" s="13"/>
      <c r="AM36" s="13"/>
      <c r="AN36" s="13"/>
      <c r="AO36" s="13"/>
      <c r="AP36" s="13"/>
      <c r="AQ36" s="13"/>
      <c r="AR36" s="13"/>
      <c r="AS36" s="22"/>
      <c r="AT36" s="28"/>
    </row>
    <row r="37" spans="1:46" ht="13.5" customHeight="1" x14ac:dyDescent="0.25">
      <c r="A37" s="20"/>
      <c r="B37" s="79" t="s">
        <v>34</v>
      </c>
      <c r="C37" s="77"/>
      <c r="D37" s="77"/>
      <c r="E37" s="77"/>
      <c r="F37" s="77"/>
      <c r="G37" s="77"/>
      <c r="H37" s="77"/>
      <c r="I37" s="77"/>
      <c r="J37" s="77"/>
      <c r="K37" s="77">
        <v>0</v>
      </c>
      <c r="L37" s="77">
        <v>0</v>
      </c>
      <c r="M37" s="77">
        <v>0</v>
      </c>
      <c r="N37" s="77">
        <v>0</v>
      </c>
      <c r="O37" s="22"/>
      <c r="P37" s="28"/>
      <c r="Q37" s="24"/>
      <c r="R37" s="77">
        <v>0</v>
      </c>
      <c r="S37" s="77">
        <v>0</v>
      </c>
      <c r="T37" s="77">
        <v>0</v>
      </c>
      <c r="U37" s="77">
        <v>0</v>
      </c>
      <c r="V37" s="77">
        <v>0</v>
      </c>
      <c r="W37" s="77">
        <v>0</v>
      </c>
      <c r="X37" s="77">
        <v>0</v>
      </c>
      <c r="Y37" s="77">
        <v>0</v>
      </c>
      <c r="Z37" s="77">
        <v>0</v>
      </c>
      <c r="AA37" s="77">
        <v>0</v>
      </c>
      <c r="AB37" s="77">
        <v>0</v>
      </c>
      <c r="AC37" s="77">
        <v>0</v>
      </c>
      <c r="AD37" s="22"/>
      <c r="AE37" s="28"/>
      <c r="AF37" s="24"/>
      <c r="AG37" s="77">
        <v>0</v>
      </c>
      <c r="AH37" s="77">
        <v>0</v>
      </c>
      <c r="AI37" s="77">
        <v>0</v>
      </c>
      <c r="AJ37" s="77">
        <v>0</v>
      </c>
      <c r="AK37" s="77">
        <v>0</v>
      </c>
      <c r="AL37" s="77">
        <v>0</v>
      </c>
      <c r="AM37" s="77">
        <v>0</v>
      </c>
      <c r="AN37" s="77">
        <v>0</v>
      </c>
      <c r="AO37" s="77">
        <v>0</v>
      </c>
      <c r="AP37" s="77">
        <v>0</v>
      </c>
      <c r="AQ37" s="77">
        <v>0</v>
      </c>
      <c r="AR37" s="77">
        <v>0</v>
      </c>
      <c r="AS37" s="22"/>
      <c r="AT37" s="28"/>
    </row>
    <row r="38" spans="1:46" ht="13.5" customHeight="1" x14ac:dyDescent="0.25">
      <c r="A38" s="20"/>
      <c r="B38" s="79" t="s">
        <v>35</v>
      </c>
      <c r="C38" s="77"/>
      <c r="D38" s="77"/>
      <c r="E38" s="77"/>
      <c r="F38" s="77"/>
      <c r="G38" s="77"/>
      <c r="H38" s="77"/>
      <c r="I38" s="77"/>
      <c r="J38" s="77"/>
      <c r="K38" s="77">
        <v>0</v>
      </c>
      <c r="L38" s="77">
        <v>1</v>
      </c>
      <c r="M38" s="77">
        <v>0</v>
      </c>
      <c r="N38" s="77">
        <v>1</v>
      </c>
      <c r="O38" s="22"/>
      <c r="P38" s="28"/>
      <c r="Q38" s="24"/>
      <c r="R38" s="77">
        <v>0</v>
      </c>
      <c r="S38" s="77">
        <v>1</v>
      </c>
      <c r="T38" s="77">
        <v>0</v>
      </c>
      <c r="U38" s="77">
        <v>1</v>
      </c>
      <c r="V38" s="77">
        <v>0</v>
      </c>
      <c r="W38" s="77">
        <v>1</v>
      </c>
      <c r="X38" s="77">
        <v>0</v>
      </c>
      <c r="Y38" s="77">
        <v>1</v>
      </c>
      <c r="Z38" s="77">
        <v>0</v>
      </c>
      <c r="AA38" s="77">
        <v>1</v>
      </c>
      <c r="AB38" s="77">
        <v>0</v>
      </c>
      <c r="AC38" s="77">
        <v>1</v>
      </c>
      <c r="AD38" s="22"/>
      <c r="AE38" s="28"/>
      <c r="AF38" s="24"/>
      <c r="AG38" s="77">
        <v>0</v>
      </c>
      <c r="AH38" s="77">
        <v>1</v>
      </c>
      <c r="AI38" s="77">
        <v>0</v>
      </c>
      <c r="AJ38" s="77">
        <v>1</v>
      </c>
      <c r="AK38" s="77">
        <v>0</v>
      </c>
      <c r="AL38" s="77">
        <v>1</v>
      </c>
      <c r="AM38" s="77">
        <v>0</v>
      </c>
      <c r="AN38" s="77">
        <v>1</v>
      </c>
      <c r="AO38" s="77">
        <v>0</v>
      </c>
      <c r="AP38" s="77">
        <v>1</v>
      </c>
      <c r="AQ38" s="77">
        <v>0</v>
      </c>
      <c r="AR38" s="77">
        <v>1</v>
      </c>
      <c r="AS38" s="22"/>
      <c r="AT38" s="28"/>
    </row>
    <row r="39" spans="1:46" ht="13.5" customHeight="1" x14ac:dyDescent="0.25">
      <c r="A39" s="20"/>
      <c r="B39" s="79" t="s">
        <v>36</v>
      </c>
      <c r="C39" s="77"/>
      <c r="D39" s="77"/>
      <c r="E39" s="77"/>
      <c r="F39" s="77"/>
      <c r="G39" s="77"/>
      <c r="H39" s="77"/>
      <c r="I39" s="77"/>
      <c r="J39" s="77"/>
      <c r="K39" s="77">
        <v>0</v>
      </c>
      <c r="L39" s="77">
        <v>0</v>
      </c>
      <c r="M39" s="77">
        <v>1</v>
      </c>
      <c r="N39" s="77">
        <v>0</v>
      </c>
      <c r="O39" s="22"/>
      <c r="P39" s="28"/>
      <c r="Q39" s="24"/>
      <c r="R39" s="77">
        <v>0</v>
      </c>
      <c r="S39" s="77">
        <v>0</v>
      </c>
      <c r="T39" s="77">
        <v>0</v>
      </c>
      <c r="U39" s="77">
        <v>0</v>
      </c>
      <c r="V39" s="77">
        <v>1</v>
      </c>
      <c r="W39" s="77">
        <v>0</v>
      </c>
      <c r="X39" s="77">
        <v>0</v>
      </c>
      <c r="Y39" s="77">
        <v>0</v>
      </c>
      <c r="Z39" s="77">
        <v>1</v>
      </c>
      <c r="AA39" s="77">
        <v>0</v>
      </c>
      <c r="AB39" s="77">
        <v>0</v>
      </c>
      <c r="AC39" s="77">
        <v>0</v>
      </c>
      <c r="AD39" s="22"/>
      <c r="AE39" s="28"/>
      <c r="AF39" s="24"/>
      <c r="AG39" s="77">
        <v>0</v>
      </c>
      <c r="AH39" s="77">
        <v>0</v>
      </c>
      <c r="AI39" s="77">
        <v>0</v>
      </c>
      <c r="AJ39" s="77">
        <v>0</v>
      </c>
      <c r="AK39" s="77">
        <v>1</v>
      </c>
      <c r="AL39" s="77">
        <v>0</v>
      </c>
      <c r="AM39" s="77">
        <v>0</v>
      </c>
      <c r="AN39" s="77">
        <v>0</v>
      </c>
      <c r="AO39" s="77">
        <v>1</v>
      </c>
      <c r="AP39" s="77">
        <v>0</v>
      </c>
      <c r="AQ39" s="77">
        <v>0</v>
      </c>
      <c r="AR39" s="77">
        <v>0</v>
      </c>
      <c r="AS39" s="22"/>
      <c r="AT39" s="28"/>
    </row>
    <row r="40" spans="1:46" ht="13.5" customHeight="1" x14ac:dyDescent="0.25">
      <c r="A40" s="20"/>
      <c r="B40" s="13"/>
      <c r="C40" s="13"/>
      <c r="D40" s="13"/>
      <c r="E40" s="13"/>
      <c r="F40" s="13"/>
      <c r="G40" s="13"/>
      <c r="H40" s="13"/>
      <c r="I40" s="13"/>
      <c r="J40" s="13"/>
      <c r="K40" s="13"/>
      <c r="L40" s="13"/>
      <c r="M40" s="13"/>
      <c r="N40" s="13"/>
      <c r="O40" s="22"/>
      <c r="P40" s="28"/>
      <c r="Q40" s="24"/>
      <c r="R40" s="13"/>
      <c r="S40" s="13"/>
      <c r="T40" s="13"/>
      <c r="U40" s="13"/>
      <c r="V40" s="13"/>
      <c r="W40" s="13"/>
      <c r="X40" s="13"/>
      <c r="Y40" s="13"/>
      <c r="Z40" s="13"/>
      <c r="AA40" s="13"/>
      <c r="AB40" s="13"/>
      <c r="AC40" s="13"/>
      <c r="AD40" s="22"/>
      <c r="AE40" s="28"/>
      <c r="AF40" s="24"/>
      <c r="AG40" s="13"/>
      <c r="AH40" s="13"/>
      <c r="AI40" s="13"/>
      <c r="AJ40" s="13"/>
      <c r="AK40" s="13"/>
      <c r="AL40" s="13"/>
      <c r="AM40" s="13"/>
      <c r="AN40" s="13"/>
      <c r="AO40" s="13"/>
      <c r="AP40" s="13"/>
      <c r="AQ40" s="13"/>
      <c r="AR40" s="13"/>
      <c r="AS40" s="22"/>
      <c r="AT40" s="28"/>
    </row>
    <row r="41" spans="1:46" ht="13.5" customHeight="1" x14ac:dyDescent="0.25">
      <c r="A41" s="20"/>
      <c r="B41" s="13"/>
      <c r="C41" s="13"/>
      <c r="D41" s="13"/>
      <c r="E41" s="13"/>
      <c r="F41" s="13"/>
      <c r="G41" s="13"/>
      <c r="H41" s="13"/>
      <c r="I41" s="13"/>
      <c r="J41" s="13"/>
      <c r="K41" s="13"/>
      <c r="L41" s="13"/>
      <c r="M41" s="13"/>
      <c r="N41" s="13"/>
      <c r="O41" s="22"/>
      <c r="P41" s="28"/>
      <c r="Q41" s="24"/>
      <c r="R41" s="13"/>
      <c r="S41" s="13"/>
      <c r="T41" s="13"/>
      <c r="U41" s="13"/>
      <c r="V41" s="13"/>
      <c r="W41" s="13"/>
      <c r="X41" s="13"/>
      <c r="Y41" s="13"/>
      <c r="Z41" s="13"/>
      <c r="AA41" s="13"/>
      <c r="AB41" s="13"/>
      <c r="AC41" s="13"/>
      <c r="AD41" s="22"/>
      <c r="AE41" s="28"/>
      <c r="AF41" s="24"/>
      <c r="AG41" s="13"/>
      <c r="AH41" s="13"/>
      <c r="AI41" s="13"/>
      <c r="AJ41" s="13"/>
      <c r="AK41" s="13"/>
      <c r="AL41" s="13"/>
      <c r="AM41" s="13"/>
      <c r="AN41" s="13"/>
      <c r="AO41" s="13"/>
      <c r="AP41" s="13"/>
      <c r="AQ41" s="13"/>
      <c r="AR41" s="13"/>
      <c r="AS41" s="22"/>
      <c r="AT41" s="28"/>
    </row>
    <row r="42" spans="1:46" ht="15" customHeight="1" thickBot="1" x14ac:dyDescent="0.3">
      <c r="A42" s="10"/>
      <c r="B42" s="11" t="s">
        <v>67</v>
      </c>
      <c r="C42" s="13"/>
      <c r="D42" s="13"/>
      <c r="E42" s="13"/>
      <c r="F42" s="13"/>
      <c r="G42" s="13"/>
      <c r="H42" s="13"/>
      <c r="I42" s="13"/>
      <c r="J42" s="13"/>
      <c r="K42" s="13"/>
      <c r="L42" s="13"/>
      <c r="M42" s="13"/>
      <c r="N42" s="13"/>
      <c r="O42" s="22"/>
      <c r="P42" s="28"/>
      <c r="Q42" s="24"/>
      <c r="R42" s="13"/>
      <c r="S42" s="13"/>
      <c r="T42" s="13"/>
      <c r="U42" s="13"/>
      <c r="V42" s="13"/>
      <c r="W42" s="13"/>
      <c r="X42" s="13"/>
      <c r="Y42" s="13"/>
      <c r="Z42" s="13"/>
      <c r="AA42" s="13"/>
      <c r="AB42" s="13"/>
      <c r="AC42" s="13"/>
      <c r="AD42" s="22"/>
      <c r="AE42" s="28"/>
      <c r="AF42" s="24"/>
      <c r="AG42" s="13"/>
      <c r="AH42" s="13"/>
      <c r="AI42" s="13"/>
      <c r="AJ42" s="13"/>
      <c r="AK42" s="13"/>
      <c r="AL42" s="13"/>
      <c r="AM42" s="13"/>
      <c r="AN42" s="13"/>
      <c r="AO42" s="13"/>
      <c r="AP42" s="13"/>
      <c r="AQ42" s="13"/>
      <c r="AR42" s="13"/>
      <c r="AS42" s="22"/>
      <c r="AT42" s="28"/>
    </row>
    <row r="43" spans="1:46" ht="14.1" customHeight="1" x14ac:dyDescent="0.25">
      <c r="A43" s="15"/>
      <c r="B43" s="26"/>
      <c r="C43" s="13"/>
      <c r="D43" s="13"/>
      <c r="E43" s="13"/>
      <c r="F43" s="13"/>
      <c r="G43" s="13"/>
      <c r="H43" s="13"/>
      <c r="I43" s="13"/>
      <c r="J43" s="13"/>
      <c r="K43" s="13"/>
      <c r="L43" s="13"/>
      <c r="M43" s="13"/>
      <c r="N43" s="13"/>
      <c r="O43" s="22"/>
      <c r="P43" s="28"/>
      <c r="Q43" s="24"/>
      <c r="R43" s="13"/>
      <c r="S43" s="13"/>
      <c r="T43" s="13"/>
      <c r="U43" s="13"/>
      <c r="V43" s="13"/>
      <c r="W43" s="13"/>
      <c r="X43" s="13"/>
      <c r="Y43" s="13"/>
      <c r="Z43" s="13"/>
      <c r="AA43" s="13"/>
      <c r="AB43" s="13"/>
      <c r="AC43" s="13"/>
      <c r="AD43" s="22"/>
      <c r="AE43" s="28"/>
      <c r="AF43" s="24"/>
      <c r="AG43" s="13"/>
      <c r="AH43" s="13"/>
      <c r="AI43" s="13"/>
      <c r="AJ43" s="13"/>
      <c r="AK43" s="13"/>
      <c r="AL43" s="13"/>
      <c r="AM43" s="13"/>
      <c r="AN43" s="13"/>
      <c r="AO43" s="13"/>
      <c r="AP43" s="13"/>
      <c r="AQ43" s="13"/>
      <c r="AR43" s="13"/>
      <c r="AS43" s="22"/>
      <c r="AT43" s="28"/>
    </row>
    <row r="44" spans="1:46" ht="15" customHeight="1" thickBot="1" x14ac:dyDescent="0.3">
      <c r="A44" s="20"/>
      <c r="B44" s="21" t="s">
        <v>62</v>
      </c>
      <c r="C44" s="13"/>
      <c r="D44" s="13"/>
      <c r="E44" s="13"/>
      <c r="F44" s="13"/>
      <c r="G44" s="13"/>
      <c r="H44" s="13"/>
      <c r="I44" s="13"/>
      <c r="J44" s="13"/>
      <c r="K44" s="13"/>
      <c r="L44" s="13"/>
      <c r="M44" s="13"/>
      <c r="N44" s="13"/>
      <c r="O44" s="22"/>
      <c r="P44" s="28"/>
      <c r="Q44" s="24"/>
      <c r="R44" s="13"/>
      <c r="S44" s="13"/>
      <c r="T44" s="13"/>
      <c r="U44" s="13"/>
      <c r="V44" s="13"/>
      <c r="W44" s="13"/>
      <c r="X44" s="13"/>
      <c r="Y44" s="13"/>
      <c r="Z44" s="13"/>
      <c r="AA44" s="13"/>
      <c r="AB44" s="13"/>
      <c r="AC44" s="13"/>
      <c r="AD44" s="22"/>
      <c r="AE44" s="28"/>
      <c r="AF44" s="24"/>
      <c r="AG44" s="13"/>
      <c r="AH44" s="13"/>
      <c r="AI44" s="13"/>
      <c r="AJ44" s="13"/>
      <c r="AK44" s="13"/>
      <c r="AL44" s="13"/>
      <c r="AM44" s="13"/>
      <c r="AN44" s="13"/>
      <c r="AO44" s="13"/>
      <c r="AP44" s="13"/>
      <c r="AQ44" s="13"/>
      <c r="AR44" s="13"/>
      <c r="AS44" s="22"/>
      <c r="AT44" s="28"/>
    </row>
    <row r="45" spans="1:46" ht="14.1" customHeight="1" x14ac:dyDescent="0.25">
      <c r="A45" s="20"/>
      <c r="B45" s="26"/>
      <c r="C45" s="13"/>
      <c r="D45" s="13"/>
      <c r="E45" s="13"/>
      <c r="F45" s="13"/>
      <c r="G45" s="13"/>
      <c r="H45" s="13"/>
      <c r="I45" s="13"/>
      <c r="J45" s="13"/>
      <c r="K45" s="13"/>
      <c r="L45" s="13"/>
      <c r="M45" s="13"/>
      <c r="N45" s="13"/>
      <c r="O45" s="22"/>
      <c r="P45" s="28"/>
      <c r="Q45" s="24"/>
      <c r="R45" s="13"/>
      <c r="S45" s="13"/>
      <c r="T45" s="13"/>
      <c r="U45" s="13"/>
      <c r="V45" s="13"/>
      <c r="W45" s="13"/>
      <c r="X45" s="13"/>
      <c r="Y45" s="13"/>
      <c r="Z45" s="13"/>
      <c r="AA45" s="13"/>
      <c r="AB45" s="13"/>
      <c r="AC45" s="13"/>
      <c r="AD45" s="22"/>
      <c r="AE45" s="28"/>
      <c r="AF45" s="24"/>
      <c r="AG45" s="13"/>
      <c r="AH45" s="13"/>
      <c r="AI45" s="13"/>
      <c r="AJ45" s="13"/>
      <c r="AK45" s="13"/>
      <c r="AL45" s="13"/>
      <c r="AM45" s="13"/>
      <c r="AN45" s="13"/>
      <c r="AO45" s="13"/>
      <c r="AP45" s="13"/>
      <c r="AQ45" s="13"/>
      <c r="AR45" s="13"/>
      <c r="AS45" s="22"/>
      <c r="AT45" s="28"/>
    </row>
    <row r="46" spans="1:46" ht="13.5" customHeight="1" x14ac:dyDescent="0.25">
      <c r="A46" s="20"/>
      <c r="B46" s="79" t="s">
        <v>20</v>
      </c>
      <c r="C46" s="13"/>
      <c r="D46" s="13"/>
      <c r="E46" s="13"/>
      <c r="F46" s="13"/>
      <c r="G46" s="13"/>
      <c r="H46" s="13"/>
      <c r="I46" s="13"/>
      <c r="J46" s="13"/>
      <c r="K46" s="77">
        <f>K13*'4. Recursos humanos'!K27</f>
        <v>4</v>
      </c>
      <c r="L46" s="77">
        <f>L13*'4. Recursos humanos'!L27</f>
        <v>4</v>
      </c>
      <c r="M46" s="77">
        <f>M13*'4. Recursos humanos'!M27</f>
        <v>4</v>
      </c>
      <c r="N46" s="77">
        <f>N13*'4. Recursos humanos'!N27</f>
        <v>4</v>
      </c>
      <c r="O46" s="22"/>
      <c r="P46" s="84">
        <f>SUM(C46:N46)</f>
        <v>16</v>
      </c>
      <c r="Q46" s="24"/>
      <c r="R46" s="77">
        <f>R13*'4. Recursos humanos'!R27</f>
        <v>5</v>
      </c>
      <c r="S46" s="77">
        <f>S13*'4. Recursos humanos'!S27</f>
        <v>5</v>
      </c>
      <c r="T46" s="77">
        <f>T13*'4. Recursos humanos'!T27</f>
        <v>5</v>
      </c>
      <c r="U46" s="77">
        <f>U13*'4. Recursos humanos'!U27</f>
        <v>5</v>
      </c>
      <c r="V46" s="77">
        <f>V13*'4. Recursos humanos'!V27</f>
        <v>5</v>
      </c>
      <c r="W46" s="77">
        <f>W13*'4. Recursos humanos'!W27</f>
        <v>5</v>
      </c>
      <c r="X46" s="77">
        <f>X13*'4. Recursos humanos'!X27</f>
        <v>5</v>
      </c>
      <c r="Y46" s="77">
        <f>Y13*'4. Recursos humanos'!Y27</f>
        <v>5</v>
      </c>
      <c r="Z46" s="77">
        <f>Z13*'4. Recursos humanos'!Z27</f>
        <v>5</v>
      </c>
      <c r="AA46" s="77">
        <f>AA13*'4. Recursos humanos'!AA27</f>
        <v>5</v>
      </c>
      <c r="AB46" s="77">
        <f>AB13*'4. Recursos humanos'!AB27</f>
        <v>5</v>
      </c>
      <c r="AC46" s="77">
        <f>AC13*'4. Recursos humanos'!AC27</f>
        <v>5</v>
      </c>
      <c r="AD46" s="22"/>
      <c r="AE46" s="84">
        <f>SUM(R46:AC46)</f>
        <v>60</v>
      </c>
      <c r="AF46" s="24"/>
      <c r="AG46" s="77">
        <f>AG13*'4. Recursos humanos'!AG27</f>
        <v>6</v>
      </c>
      <c r="AH46" s="77">
        <f>AH13*'4. Recursos humanos'!AH27</f>
        <v>6</v>
      </c>
      <c r="AI46" s="77">
        <f>AI13*'4. Recursos humanos'!AI27</f>
        <v>6</v>
      </c>
      <c r="AJ46" s="77">
        <f>AJ13*'4. Recursos humanos'!AJ27</f>
        <v>6</v>
      </c>
      <c r="AK46" s="77">
        <f>AK13*'4. Recursos humanos'!AK27</f>
        <v>6</v>
      </c>
      <c r="AL46" s="77">
        <f>AL13*'4. Recursos humanos'!AL27</f>
        <v>6</v>
      </c>
      <c r="AM46" s="77">
        <f>AM13*'4. Recursos humanos'!AM27</f>
        <v>6</v>
      </c>
      <c r="AN46" s="77">
        <f>AN13*'4. Recursos humanos'!AN27</f>
        <v>6</v>
      </c>
      <c r="AO46" s="77">
        <f>AO13*'4. Recursos humanos'!AO27</f>
        <v>6</v>
      </c>
      <c r="AP46" s="77">
        <f>AP13*'4. Recursos humanos'!AP27</f>
        <v>6</v>
      </c>
      <c r="AQ46" s="77">
        <f>AQ13*'4. Recursos humanos'!AQ27</f>
        <v>6</v>
      </c>
      <c r="AR46" s="77">
        <f>AR13*'4. Recursos humanos'!AR27</f>
        <v>6</v>
      </c>
      <c r="AS46" s="22"/>
      <c r="AT46" s="84">
        <f>SUM(AG46:AR46)</f>
        <v>72</v>
      </c>
    </row>
    <row r="47" spans="1:46" ht="13.5" customHeight="1" x14ac:dyDescent="0.25">
      <c r="A47" s="20"/>
      <c r="B47" s="79" t="s">
        <v>25</v>
      </c>
      <c r="C47" s="13"/>
      <c r="D47" s="13"/>
      <c r="E47" s="13"/>
      <c r="F47" s="13"/>
      <c r="G47" s="13"/>
      <c r="H47" s="13"/>
      <c r="I47" s="13"/>
      <c r="J47" s="13"/>
      <c r="K47" s="77">
        <f>K15*'4. Recursos humanos'!K27</f>
        <v>12</v>
      </c>
      <c r="L47" s="77">
        <f>L15*'4. Recursos humanos'!L27</f>
        <v>12</v>
      </c>
      <c r="M47" s="77">
        <f>M15*'4. Recursos humanos'!M27</f>
        <v>12</v>
      </c>
      <c r="N47" s="77">
        <f>N15*'4. Recursos humanos'!N27</f>
        <v>12</v>
      </c>
      <c r="O47" s="22"/>
      <c r="P47" s="84">
        <f>SUM(C47:N47)</f>
        <v>48</v>
      </c>
      <c r="Q47" s="24"/>
      <c r="R47" s="77">
        <f>R15*'4. Recursos humanos'!R27</f>
        <v>15</v>
      </c>
      <c r="S47" s="77">
        <f>S15*'4. Recursos humanos'!S27</f>
        <v>15</v>
      </c>
      <c r="T47" s="77">
        <f>T15*'4. Recursos humanos'!T27</f>
        <v>15</v>
      </c>
      <c r="U47" s="77">
        <f>U15*'4. Recursos humanos'!U27</f>
        <v>15</v>
      </c>
      <c r="V47" s="77">
        <f>V15*'4. Recursos humanos'!V27</f>
        <v>15</v>
      </c>
      <c r="W47" s="77">
        <f>W15*'4. Recursos humanos'!W27</f>
        <v>15</v>
      </c>
      <c r="X47" s="77">
        <f>X15*'4. Recursos humanos'!X27</f>
        <v>15</v>
      </c>
      <c r="Y47" s="77">
        <f>Y15*'4. Recursos humanos'!Y27</f>
        <v>15</v>
      </c>
      <c r="Z47" s="77">
        <f>Z15*'4. Recursos humanos'!Z27</f>
        <v>15</v>
      </c>
      <c r="AA47" s="77">
        <f>AA15*'4. Recursos humanos'!AA27</f>
        <v>15</v>
      </c>
      <c r="AB47" s="77">
        <f>AB15*'4. Recursos humanos'!AB27</f>
        <v>15</v>
      </c>
      <c r="AC47" s="77">
        <f>AC15*'4. Recursos humanos'!AC27</f>
        <v>15</v>
      </c>
      <c r="AD47" s="22"/>
      <c r="AE47" s="84">
        <f>SUM(R47:AC47)</f>
        <v>180</v>
      </c>
      <c r="AF47" s="24"/>
      <c r="AG47" s="77">
        <f>AG15*'4. Recursos humanos'!AG27</f>
        <v>24</v>
      </c>
      <c r="AH47" s="77">
        <f>AH15*'4. Recursos humanos'!AH27</f>
        <v>24</v>
      </c>
      <c r="AI47" s="77">
        <f>AI15*'4. Recursos humanos'!AI27</f>
        <v>24</v>
      </c>
      <c r="AJ47" s="77">
        <f>AJ15*'4. Recursos humanos'!AJ27</f>
        <v>24</v>
      </c>
      <c r="AK47" s="77">
        <f>AK15*'4. Recursos humanos'!AK27</f>
        <v>24</v>
      </c>
      <c r="AL47" s="77">
        <f>AL15*'4. Recursos humanos'!AL27</f>
        <v>24</v>
      </c>
      <c r="AM47" s="77">
        <f>AM15*'4. Recursos humanos'!AM27</f>
        <v>24</v>
      </c>
      <c r="AN47" s="77">
        <f>AN15*'4. Recursos humanos'!AN27</f>
        <v>24</v>
      </c>
      <c r="AO47" s="77">
        <f>AO15*'4. Recursos humanos'!AO27</f>
        <v>24</v>
      </c>
      <c r="AP47" s="77">
        <f>AP15*'4. Recursos humanos'!AP27</f>
        <v>24</v>
      </c>
      <c r="AQ47" s="77">
        <f>AQ15*'4. Recursos humanos'!AQ27</f>
        <v>24</v>
      </c>
      <c r="AR47" s="77">
        <f>AR15*'4. Recursos humanos'!AR27</f>
        <v>24</v>
      </c>
      <c r="AS47" s="22"/>
      <c r="AT47" s="84">
        <f>SUM(AG47:AR47)</f>
        <v>288</v>
      </c>
    </row>
    <row r="48" spans="1:46" ht="13.5" customHeight="1" x14ac:dyDescent="0.25">
      <c r="A48" s="20"/>
      <c r="B48" s="79" t="s">
        <v>26</v>
      </c>
      <c r="C48" s="13"/>
      <c r="D48" s="13"/>
      <c r="E48" s="13"/>
      <c r="F48" s="13"/>
      <c r="G48" s="13"/>
      <c r="H48" s="13"/>
      <c r="I48" s="13"/>
      <c r="J48" s="13"/>
      <c r="K48" s="77">
        <f>K17*'4. Recursos humanos'!K27</f>
        <v>8</v>
      </c>
      <c r="L48" s="77">
        <f>L17*'4. Recursos humanos'!L27</f>
        <v>8</v>
      </c>
      <c r="M48" s="77">
        <f>M17*'4. Recursos humanos'!M27</f>
        <v>8</v>
      </c>
      <c r="N48" s="77">
        <f>N17*'4. Recursos humanos'!N27</f>
        <v>8</v>
      </c>
      <c r="O48" s="22"/>
      <c r="P48" s="84">
        <f>SUM(C48:N48)</f>
        <v>32</v>
      </c>
      <c r="Q48" s="24"/>
      <c r="R48" s="77">
        <f>R17*'4. Recursos humanos'!R27</f>
        <v>10</v>
      </c>
      <c r="S48" s="77">
        <f>S17*'4. Recursos humanos'!S27</f>
        <v>10</v>
      </c>
      <c r="T48" s="77">
        <f>T17*'4. Recursos humanos'!T27</f>
        <v>10</v>
      </c>
      <c r="U48" s="77">
        <f>U17*'4. Recursos humanos'!U27</f>
        <v>10</v>
      </c>
      <c r="V48" s="77">
        <f>V17*'4. Recursos humanos'!V27</f>
        <v>10</v>
      </c>
      <c r="W48" s="77">
        <f>W17*'4. Recursos humanos'!W27</f>
        <v>10</v>
      </c>
      <c r="X48" s="77">
        <f>X17*'4. Recursos humanos'!X27</f>
        <v>10</v>
      </c>
      <c r="Y48" s="77">
        <f>Y17*'4. Recursos humanos'!Y27</f>
        <v>10</v>
      </c>
      <c r="Z48" s="77">
        <f>Z17*'4. Recursos humanos'!Z27</f>
        <v>10</v>
      </c>
      <c r="AA48" s="77">
        <f>AA17*'4. Recursos humanos'!AA27</f>
        <v>10</v>
      </c>
      <c r="AB48" s="77">
        <f>AB17*'4. Recursos humanos'!AB27</f>
        <v>10</v>
      </c>
      <c r="AC48" s="77">
        <f>AC17*'4. Recursos humanos'!AC27</f>
        <v>10</v>
      </c>
      <c r="AD48" s="22"/>
      <c r="AE48" s="84">
        <f>SUM(R48:AC48)</f>
        <v>120</v>
      </c>
      <c r="AF48" s="24"/>
      <c r="AG48" s="77">
        <f>AG17*'4. Recursos humanos'!AG27</f>
        <v>18</v>
      </c>
      <c r="AH48" s="77">
        <f>AH17*'4. Recursos humanos'!AH27</f>
        <v>18</v>
      </c>
      <c r="AI48" s="77">
        <f>AI17*'4. Recursos humanos'!AI27</f>
        <v>18</v>
      </c>
      <c r="AJ48" s="77">
        <f>AJ17*'4. Recursos humanos'!AJ27</f>
        <v>18</v>
      </c>
      <c r="AK48" s="77">
        <f>AK17*'4. Recursos humanos'!AK27</f>
        <v>18</v>
      </c>
      <c r="AL48" s="77">
        <f>AL17*'4. Recursos humanos'!AL27</f>
        <v>18</v>
      </c>
      <c r="AM48" s="77">
        <f>AM17*'4. Recursos humanos'!AM27</f>
        <v>18</v>
      </c>
      <c r="AN48" s="77">
        <f>AN17*'4. Recursos humanos'!AN27</f>
        <v>18</v>
      </c>
      <c r="AO48" s="77">
        <f>AO17*'4. Recursos humanos'!AO27</f>
        <v>18</v>
      </c>
      <c r="AP48" s="77">
        <f>AP17*'4. Recursos humanos'!AP27</f>
        <v>18</v>
      </c>
      <c r="AQ48" s="77">
        <f>AQ17*'4. Recursos humanos'!AQ27</f>
        <v>18</v>
      </c>
      <c r="AR48" s="77">
        <f>AR17*'4. Recursos humanos'!AR27</f>
        <v>18</v>
      </c>
      <c r="AS48" s="22"/>
      <c r="AT48" s="84">
        <f>SUM(AG48:AR48)</f>
        <v>216</v>
      </c>
    </row>
    <row r="49" spans="1:46" ht="13.5" customHeight="1" x14ac:dyDescent="0.25">
      <c r="A49" s="20"/>
      <c r="B49" s="79" t="s">
        <v>27</v>
      </c>
      <c r="C49" s="13"/>
      <c r="D49" s="13"/>
      <c r="E49" s="13"/>
      <c r="F49" s="13"/>
      <c r="G49" s="13"/>
      <c r="H49" s="13"/>
      <c r="I49" s="13"/>
      <c r="J49" s="13"/>
      <c r="K49" s="77">
        <f>K19*'4. Recursos humanos'!K27</f>
        <v>0</v>
      </c>
      <c r="L49" s="77">
        <f>L19*'4. Recursos humanos'!L27</f>
        <v>0</v>
      </c>
      <c r="M49" s="77">
        <f>M19*'4. Recursos humanos'!M27</f>
        <v>0</v>
      </c>
      <c r="N49" s="77">
        <f>N19*'4. Recursos humanos'!N27</f>
        <v>4</v>
      </c>
      <c r="O49" s="22"/>
      <c r="P49" s="84">
        <f>SUM(C49:N49)</f>
        <v>4</v>
      </c>
      <c r="Q49" s="24"/>
      <c r="R49" s="77">
        <f>R19*'4. Recursos humanos'!R27</f>
        <v>0</v>
      </c>
      <c r="S49" s="77">
        <f>S19*'4. Recursos humanos'!S27</f>
        <v>0</v>
      </c>
      <c r="T49" s="77">
        <f>T19*'4. Recursos humanos'!T27</f>
        <v>0</v>
      </c>
      <c r="U49" s="77">
        <f>U19*'4. Recursos humanos'!U27</f>
        <v>5</v>
      </c>
      <c r="V49" s="77">
        <f>V19*'4. Recursos humanos'!V27</f>
        <v>0</v>
      </c>
      <c r="W49" s="77">
        <f>W19*'4. Recursos humanos'!W27</f>
        <v>0</v>
      </c>
      <c r="X49" s="77">
        <f>X19*'4. Recursos humanos'!X27</f>
        <v>0</v>
      </c>
      <c r="Y49" s="77">
        <f>Y19*'4. Recursos humanos'!Y27</f>
        <v>5</v>
      </c>
      <c r="Z49" s="77">
        <f>Z19*'4. Recursos humanos'!Z27</f>
        <v>0</v>
      </c>
      <c r="AA49" s="77">
        <f>AA19*'4. Recursos humanos'!AA27</f>
        <v>0</v>
      </c>
      <c r="AB49" s="77">
        <f>AB19*'4. Recursos humanos'!AB27</f>
        <v>0</v>
      </c>
      <c r="AC49" s="77">
        <f>AC19*'4. Recursos humanos'!AC27</f>
        <v>5</v>
      </c>
      <c r="AD49" s="22"/>
      <c r="AE49" s="84">
        <f>SUM(R49:AC49)</f>
        <v>15</v>
      </c>
      <c r="AF49" s="24"/>
      <c r="AG49" s="77">
        <f>AG19*'4. Recursos humanos'!AG27</f>
        <v>0</v>
      </c>
      <c r="AH49" s="77">
        <f>AH19*'4. Recursos humanos'!AH27</f>
        <v>0</v>
      </c>
      <c r="AI49" s="77">
        <f>AI19*'4. Recursos humanos'!AI27</f>
        <v>0</v>
      </c>
      <c r="AJ49" s="77">
        <f>AJ19*'4. Recursos humanos'!AJ27</f>
        <v>6</v>
      </c>
      <c r="AK49" s="77">
        <f>AK19*'4. Recursos humanos'!AK27</f>
        <v>0</v>
      </c>
      <c r="AL49" s="77">
        <f>AL19*'4. Recursos humanos'!AL27</f>
        <v>0</v>
      </c>
      <c r="AM49" s="77">
        <f>AM19*'4. Recursos humanos'!AM27</f>
        <v>0</v>
      </c>
      <c r="AN49" s="77">
        <f>AN19*'4. Recursos humanos'!AN27</f>
        <v>6</v>
      </c>
      <c r="AO49" s="77">
        <f>AO19*'4. Recursos humanos'!AO27</f>
        <v>0</v>
      </c>
      <c r="AP49" s="77">
        <f>AP19*'4. Recursos humanos'!AP27</f>
        <v>0</v>
      </c>
      <c r="AQ49" s="77">
        <f>AQ19*'4. Recursos humanos'!AQ27</f>
        <v>0</v>
      </c>
      <c r="AR49" s="77">
        <f>AR19*'4. Recursos humanos'!AR27</f>
        <v>6</v>
      </c>
      <c r="AS49" s="22"/>
      <c r="AT49" s="84">
        <f>SUM(AG49:AR49)</f>
        <v>18</v>
      </c>
    </row>
    <row r="50" spans="1:46" ht="13.7" customHeight="1" x14ac:dyDescent="0.25">
      <c r="A50" s="20"/>
      <c r="B50" s="81"/>
      <c r="C50" s="13"/>
      <c r="D50" s="13"/>
      <c r="E50" s="13"/>
      <c r="F50" s="13"/>
      <c r="G50" s="13"/>
      <c r="H50" s="13"/>
      <c r="I50" s="13"/>
      <c r="J50" s="13"/>
      <c r="K50" s="13"/>
      <c r="L50" s="13"/>
      <c r="M50" s="13"/>
      <c r="N50" s="13"/>
      <c r="O50" s="22"/>
      <c r="P50" s="28"/>
      <c r="Q50" s="24"/>
      <c r="R50" s="13"/>
      <c r="S50" s="13"/>
      <c r="T50" s="13"/>
      <c r="U50" s="13"/>
      <c r="V50" s="13"/>
      <c r="W50" s="13"/>
      <c r="X50" s="13"/>
      <c r="Y50" s="13"/>
      <c r="Z50" s="13"/>
      <c r="AA50" s="13"/>
      <c r="AB50" s="13"/>
      <c r="AC50" s="13"/>
      <c r="AD50" s="22"/>
      <c r="AE50" s="28"/>
      <c r="AF50" s="24"/>
      <c r="AG50" s="13"/>
      <c r="AH50" s="13"/>
      <c r="AI50" s="13"/>
      <c r="AJ50" s="13"/>
      <c r="AK50" s="13"/>
      <c r="AL50" s="13"/>
      <c r="AM50" s="13"/>
      <c r="AN50" s="13"/>
      <c r="AO50" s="13"/>
      <c r="AP50" s="13"/>
      <c r="AQ50" s="13"/>
      <c r="AR50" s="13"/>
      <c r="AS50" s="22"/>
      <c r="AT50" s="28"/>
    </row>
    <row r="51" spans="1:46" ht="13.5" customHeight="1" x14ac:dyDescent="0.25">
      <c r="A51" s="20"/>
      <c r="B51" s="79" t="s">
        <v>64</v>
      </c>
      <c r="C51" s="13"/>
      <c r="D51" s="13"/>
      <c r="E51" s="13"/>
      <c r="F51" s="13"/>
      <c r="G51" s="13"/>
      <c r="H51" s="13"/>
      <c r="I51" s="13"/>
      <c r="J51" s="13"/>
      <c r="K51" s="77">
        <f>K22*'4. Recursos humanos'!K27</f>
        <v>0</v>
      </c>
      <c r="L51" s="77">
        <f>L22*'4. Recursos humanos'!L27</f>
        <v>0</v>
      </c>
      <c r="M51" s="77">
        <f>M22*'4. Recursos humanos'!M27</f>
        <v>0</v>
      </c>
      <c r="N51" s="77">
        <f>N22*'4. Recursos humanos'!N27</f>
        <v>0</v>
      </c>
      <c r="O51" s="22"/>
      <c r="P51" s="84">
        <f>SUM(C51:N51)</f>
        <v>0</v>
      </c>
      <c r="Q51" s="24"/>
      <c r="R51" s="77">
        <f>R22*'4. Recursos humanos'!R27</f>
        <v>0</v>
      </c>
      <c r="S51" s="77">
        <f>S22*'4. Recursos humanos'!S27</f>
        <v>0</v>
      </c>
      <c r="T51" s="77">
        <f>T22*'4. Recursos humanos'!T27</f>
        <v>0</v>
      </c>
      <c r="U51" s="77">
        <f>U22*'4. Recursos humanos'!U27</f>
        <v>0</v>
      </c>
      <c r="V51" s="77">
        <f>V22*'4. Recursos humanos'!V27</f>
        <v>0</v>
      </c>
      <c r="W51" s="77">
        <f>W22*'4. Recursos humanos'!W27</f>
        <v>0</v>
      </c>
      <c r="X51" s="77">
        <f>X22*'4. Recursos humanos'!X27</f>
        <v>0</v>
      </c>
      <c r="Y51" s="77">
        <f>Y22*'4. Recursos humanos'!Y27</f>
        <v>0</v>
      </c>
      <c r="Z51" s="77">
        <f>Z22*'4. Recursos humanos'!Z27</f>
        <v>0</v>
      </c>
      <c r="AA51" s="77">
        <f>AA22*'4. Recursos humanos'!AA27</f>
        <v>0</v>
      </c>
      <c r="AB51" s="77">
        <f>AB22*'4. Recursos humanos'!AB27</f>
        <v>0</v>
      </c>
      <c r="AC51" s="77">
        <f>AC22*'4. Recursos humanos'!AC27</f>
        <v>0</v>
      </c>
      <c r="AD51" s="22"/>
      <c r="AE51" s="84">
        <f>SUM(R51:AC51)</f>
        <v>0</v>
      </c>
      <c r="AF51" s="24"/>
      <c r="AG51" s="77">
        <f>AG22*'4. Recursos humanos'!AG27</f>
        <v>0</v>
      </c>
      <c r="AH51" s="77">
        <f>AH22*'4. Recursos humanos'!AH27</f>
        <v>0</v>
      </c>
      <c r="AI51" s="77">
        <f>AI22*'4. Recursos humanos'!AI27</f>
        <v>0</v>
      </c>
      <c r="AJ51" s="77">
        <f>AJ22*'4. Recursos humanos'!AJ27</f>
        <v>0</v>
      </c>
      <c r="AK51" s="77">
        <f>AK22*'4. Recursos humanos'!AK27</f>
        <v>0</v>
      </c>
      <c r="AL51" s="77">
        <f>AL22*'4. Recursos humanos'!AL27</f>
        <v>0</v>
      </c>
      <c r="AM51" s="77">
        <f>AM22*'4. Recursos humanos'!AM27</f>
        <v>0</v>
      </c>
      <c r="AN51" s="77">
        <f>AN22*'4. Recursos humanos'!AN27</f>
        <v>0</v>
      </c>
      <c r="AO51" s="77">
        <f>AO22*'4. Recursos humanos'!AO27</f>
        <v>0</v>
      </c>
      <c r="AP51" s="77">
        <f>AP22*'4. Recursos humanos'!AP27</f>
        <v>0</v>
      </c>
      <c r="AQ51" s="77">
        <f>AQ22*'4. Recursos humanos'!AQ27</f>
        <v>0</v>
      </c>
      <c r="AR51" s="77">
        <f>AR22*'4. Recursos humanos'!AR27</f>
        <v>0</v>
      </c>
      <c r="AS51" s="22"/>
      <c r="AT51" s="84">
        <f>SUM(AG51:AR51)</f>
        <v>0</v>
      </c>
    </row>
    <row r="52" spans="1:46" ht="13.5" customHeight="1" x14ac:dyDescent="0.25">
      <c r="A52" s="20"/>
      <c r="B52" s="79" t="s">
        <v>65</v>
      </c>
      <c r="C52" s="13"/>
      <c r="D52" s="13"/>
      <c r="E52" s="13"/>
      <c r="F52" s="13"/>
      <c r="G52" s="13"/>
      <c r="H52" s="13"/>
      <c r="I52" s="13"/>
      <c r="J52" s="13"/>
      <c r="K52" s="77">
        <f>K24*'4. Recursos humanos'!K27</f>
        <v>8</v>
      </c>
      <c r="L52" s="77">
        <f>L24*'4. Recursos humanos'!L27</f>
        <v>8</v>
      </c>
      <c r="M52" s="77">
        <f>M24*'4. Recursos humanos'!M27</f>
        <v>8</v>
      </c>
      <c r="N52" s="77">
        <f>N24*'4. Recursos humanos'!N27</f>
        <v>8</v>
      </c>
      <c r="O52" s="22"/>
      <c r="P52" s="84">
        <f>SUM(C52:N52)</f>
        <v>32</v>
      </c>
      <c r="Q52" s="24"/>
      <c r="R52" s="77">
        <f>R24*'4. Recursos humanos'!R27</f>
        <v>20</v>
      </c>
      <c r="S52" s="77">
        <f>S24*'4. Recursos humanos'!S27</f>
        <v>20</v>
      </c>
      <c r="T52" s="77">
        <f>T24*'4. Recursos humanos'!T27</f>
        <v>20</v>
      </c>
      <c r="U52" s="77">
        <f>U24*'4. Recursos humanos'!U27</f>
        <v>20</v>
      </c>
      <c r="V52" s="77">
        <f>V24*'4. Recursos humanos'!V27</f>
        <v>20</v>
      </c>
      <c r="W52" s="77">
        <f>W24*'4. Recursos humanos'!W27</f>
        <v>20</v>
      </c>
      <c r="X52" s="77">
        <f>X24*'4. Recursos humanos'!X27</f>
        <v>20</v>
      </c>
      <c r="Y52" s="77">
        <f>Y24*'4. Recursos humanos'!Y27</f>
        <v>20</v>
      </c>
      <c r="Z52" s="77">
        <f>Z24*'4. Recursos humanos'!Z27</f>
        <v>20</v>
      </c>
      <c r="AA52" s="77">
        <f>AA24*'4. Recursos humanos'!AA27</f>
        <v>20</v>
      </c>
      <c r="AB52" s="77">
        <f>AB24*'4. Recursos humanos'!AB27</f>
        <v>20</v>
      </c>
      <c r="AC52" s="77">
        <f>AC24*'4. Recursos humanos'!AC27</f>
        <v>20</v>
      </c>
      <c r="AD52" s="22"/>
      <c r="AE52" s="84">
        <f>SUM(R52:AC52)</f>
        <v>240</v>
      </c>
      <c r="AF52" s="24"/>
      <c r="AG52" s="77">
        <f>AG24*'4. Recursos humanos'!AG27</f>
        <v>36</v>
      </c>
      <c r="AH52" s="77">
        <f>AH24*'4. Recursos humanos'!AH27</f>
        <v>36</v>
      </c>
      <c r="AI52" s="77">
        <f>AI24*'4. Recursos humanos'!AI27</f>
        <v>36</v>
      </c>
      <c r="AJ52" s="77">
        <f>AJ24*'4. Recursos humanos'!AJ27</f>
        <v>36</v>
      </c>
      <c r="AK52" s="77">
        <f>AK24*'4. Recursos humanos'!AK27</f>
        <v>36</v>
      </c>
      <c r="AL52" s="77">
        <f>AL24*'4. Recursos humanos'!AL27</f>
        <v>36</v>
      </c>
      <c r="AM52" s="77">
        <f>AM24*'4. Recursos humanos'!AM27</f>
        <v>36</v>
      </c>
      <c r="AN52" s="77">
        <f>AN24*'4. Recursos humanos'!AN27</f>
        <v>36</v>
      </c>
      <c r="AO52" s="77">
        <f>AO24*'4. Recursos humanos'!AO27</f>
        <v>36</v>
      </c>
      <c r="AP52" s="77">
        <f>AP24*'4. Recursos humanos'!AP27</f>
        <v>36</v>
      </c>
      <c r="AQ52" s="77">
        <f>AQ24*'4. Recursos humanos'!AQ27</f>
        <v>36</v>
      </c>
      <c r="AR52" s="77">
        <f>AR24*'4. Recursos humanos'!AR27</f>
        <v>36</v>
      </c>
      <c r="AS52" s="22"/>
      <c r="AT52" s="84">
        <f>SUM(AG52:AR52)</f>
        <v>432</v>
      </c>
    </row>
    <row r="53" spans="1:46" ht="13.5" customHeight="1" x14ac:dyDescent="0.25">
      <c r="A53" s="20"/>
      <c r="B53" s="79" t="s">
        <v>66</v>
      </c>
      <c r="C53" s="13"/>
      <c r="D53" s="13"/>
      <c r="E53" s="13"/>
      <c r="F53" s="13"/>
      <c r="G53" s="13"/>
      <c r="H53" s="13"/>
      <c r="I53" s="13"/>
      <c r="J53" s="13"/>
      <c r="K53" s="77">
        <f>K26*'4. Recursos humanos'!K27</f>
        <v>8</v>
      </c>
      <c r="L53" s="77">
        <f>L26*'4. Recursos humanos'!L27</f>
        <v>8</v>
      </c>
      <c r="M53" s="77">
        <f>M26*'4. Recursos humanos'!M27</f>
        <v>8</v>
      </c>
      <c r="N53" s="77">
        <f>N26*'4. Recursos humanos'!N27</f>
        <v>8</v>
      </c>
      <c r="O53" s="22"/>
      <c r="P53" s="84">
        <f>SUM(C53:N53)</f>
        <v>32</v>
      </c>
      <c r="Q53" s="24"/>
      <c r="R53" s="77">
        <f>R26*'4. Recursos humanos'!R27</f>
        <v>20</v>
      </c>
      <c r="S53" s="77">
        <f>S26*'4. Recursos humanos'!S27</f>
        <v>20</v>
      </c>
      <c r="T53" s="77">
        <f>T26*'4. Recursos humanos'!T27</f>
        <v>20</v>
      </c>
      <c r="U53" s="77">
        <f>U26*'4. Recursos humanos'!U27</f>
        <v>20</v>
      </c>
      <c r="V53" s="77">
        <f>V26*'4. Recursos humanos'!V27</f>
        <v>20</v>
      </c>
      <c r="W53" s="77">
        <f>W26*'4. Recursos humanos'!W27</f>
        <v>20</v>
      </c>
      <c r="X53" s="77">
        <f>X26*'4. Recursos humanos'!X27</f>
        <v>20</v>
      </c>
      <c r="Y53" s="77">
        <f>Y26*'4. Recursos humanos'!Y27</f>
        <v>20</v>
      </c>
      <c r="Z53" s="77">
        <f>Z26*'4. Recursos humanos'!Z27</f>
        <v>20</v>
      </c>
      <c r="AA53" s="77">
        <f>AA26*'4. Recursos humanos'!AA27</f>
        <v>20</v>
      </c>
      <c r="AB53" s="77">
        <f>AB26*'4. Recursos humanos'!AB27</f>
        <v>20</v>
      </c>
      <c r="AC53" s="77">
        <f>AC26*'4. Recursos humanos'!AC27</f>
        <v>20</v>
      </c>
      <c r="AD53" s="22"/>
      <c r="AE53" s="84">
        <f>SUM(R53:AC53)</f>
        <v>240</v>
      </c>
      <c r="AF53" s="24"/>
      <c r="AG53" s="77">
        <f>AG26*'4. Recursos humanos'!AG27</f>
        <v>36</v>
      </c>
      <c r="AH53" s="77">
        <f>AH26*'4. Recursos humanos'!AH27</f>
        <v>36</v>
      </c>
      <c r="AI53" s="77">
        <f>AI26*'4. Recursos humanos'!AI27</f>
        <v>36</v>
      </c>
      <c r="AJ53" s="77">
        <f>AJ26*'4. Recursos humanos'!AJ27</f>
        <v>36</v>
      </c>
      <c r="AK53" s="77">
        <f>AK26*'4. Recursos humanos'!AK27</f>
        <v>36</v>
      </c>
      <c r="AL53" s="77">
        <f>AL26*'4. Recursos humanos'!AL27</f>
        <v>36</v>
      </c>
      <c r="AM53" s="77">
        <f>AM26*'4. Recursos humanos'!AM27</f>
        <v>36</v>
      </c>
      <c r="AN53" s="77">
        <f>AN26*'4. Recursos humanos'!AN27</f>
        <v>36</v>
      </c>
      <c r="AO53" s="77">
        <f>AO26*'4. Recursos humanos'!AO27</f>
        <v>36</v>
      </c>
      <c r="AP53" s="77">
        <f>AP26*'4. Recursos humanos'!AP27</f>
        <v>36</v>
      </c>
      <c r="AQ53" s="77">
        <f>AQ26*'4. Recursos humanos'!AQ27</f>
        <v>36</v>
      </c>
      <c r="AR53" s="77">
        <f>AR26*'4. Recursos humanos'!AR27</f>
        <v>36</v>
      </c>
      <c r="AS53" s="22"/>
      <c r="AT53" s="84">
        <f>SUM(AG53:AR53)</f>
        <v>432</v>
      </c>
    </row>
    <row r="54" spans="1:46" ht="13.5" customHeight="1" x14ac:dyDescent="0.25">
      <c r="A54" s="20"/>
      <c r="B54" s="13"/>
      <c r="C54" s="13"/>
      <c r="D54" s="13"/>
      <c r="E54" s="13"/>
      <c r="F54" s="13"/>
      <c r="G54" s="13"/>
      <c r="H54" s="13"/>
      <c r="I54" s="13"/>
      <c r="J54" s="13"/>
      <c r="K54" s="13"/>
      <c r="L54" s="13"/>
      <c r="M54" s="13"/>
      <c r="N54" s="13"/>
      <c r="O54" s="22"/>
      <c r="P54" s="28"/>
      <c r="Q54" s="24"/>
      <c r="R54" s="13"/>
      <c r="S54" s="13"/>
      <c r="T54" s="13"/>
      <c r="U54" s="13"/>
      <c r="V54" s="13"/>
      <c r="W54" s="13"/>
      <c r="X54" s="13"/>
      <c r="Y54" s="13"/>
      <c r="Z54" s="13"/>
      <c r="AA54" s="13"/>
      <c r="AB54" s="13"/>
      <c r="AC54" s="13"/>
      <c r="AD54" s="22"/>
      <c r="AE54" s="28"/>
      <c r="AF54" s="24"/>
      <c r="AG54" s="13"/>
      <c r="AH54" s="13"/>
      <c r="AI54" s="13"/>
      <c r="AJ54" s="13"/>
      <c r="AK54" s="13"/>
      <c r="AL54" s="13"/>
      <c r="AM54" s="13"/>
      <c r="AN54" s="13"/>
      <c r="AO54" s="13"/>
      <c r="AP54" s="13"/>
      <c r="AQ54" s="13"/>
      <c r="AR54" s="13"/>
      <c r="AS54" s="22"/>
      <c r="AT54" s="28"/>
    </row>
    <row r="55" spans="1:46" ht="13.5" customHeight="1" x14ac:dyDescent="0.25">
      <c r="A55" s="20"/>
      <c r="B55" s="82" t="s">
        <v>51</v>
      </c>
      <c r="C55" s="13"/>
      <c r="D55" s="13"/>
      <c r="E55" s="13"/>
      <c r="F55" s="13"/>
      <c r="G55" s="13"/>
      <c r="H55" s="13"/>
      <c r="I55" s="13"/>
      <c r="J55" s="13"/>
      <c r="K55" s="13"/>
      <c r="L55" s="13"/>
      <c r="M55" s="13"/>
      <c r="N55" s="13"/>
      <c r="O55" s="22"/>
      <c r="P55" s="28"/>
      <c r="Q55" s="24"/>
      <c r="R55" s="13"/>
      <c r="S55" s="13"/>
      <c r="T55" s="13"/>
      <c r="U55" s="13"/>
      <c r="V55" s="13"/>
      <c r="W55" s="13"/>
      <c r="X55" s="13"/>
      <c r="Y55" s="13"/>
      <c r="Z55" s="13"/>
      <c r="AA55" s="13"/>
      <c r="AB55" s="13"/>
      <c r="AC55" s="13"/>
      <c r="AD55" s="22"/>
      <c r="AE55" s="28"/>
      <c r="AF55" s="24"/>
      <c r="AG55" s="13"/>
      <c r="AH55" s="13"/>
      <c r="AI55" s="13"/>
      <c r="AJ55" s="13"/>
      <c r="AK55" s="13"/>
      <c r="AL55" s="13"/>
      <c r="AM55" s="13"/>
      <c r="AN55" s="13"/>
      <c r="AO55" s="13"/>
      <c r="AP55" s="13"/>
      <c r="AQ55" s="13"/>
      <c r="AR55" s="13"/>
      <c r="AS55" s="22"/>
      <c r="AT55" s="28"/>
    </row>
    <row r="56" spans="1:46" ht="13.5" customHeight="1" x14ac:dyDescent="0.25">
      <c r="A56" s="20"/>
      <c r="B56" s="83"/>
      <c r="C56" s="13"/>
      <c r="D56" s="13"/>
      <c r="E56" s="13"/>
      <c r="F56" s="13"/>
      <c r="G56" s="13"/>
      <c r="H56" s="13"/>
      <c r="I56" s="13"/>
      <c r="J56" s="13"/>
      <c r="K56" s="13"/>
      <c r="L56" s="13"/>
      <c r="M56" s="13"/>
      <c r="N56" s="13"/>
      <c r="O56" s="22"/>
      <c r="P56" s="28"/>
      <c r="Q56" s="24"/>
      <c r="R56" s="13"/>
      <c r="S56" s="13"/>
      <c r="T56" s="13"/>
      <c r="U56" s="13"/>
      <c r="V56" s="13"/>
      <c r="W56" s="13"/>
      <c r="X56" s="13"/>
      <c r="Y56" s="13"/>
      <c r="Z56" s="13"/>
      <c r="AA56" s="13"/>
      <c r="AB56" s="13"/>
      <c r="AC56" s="13"/>
      <c r="AD56" s="22"/>
      <c r="AE56" s="28"/>
      <c r="AF56" s="24"/>
      <c r="AG56" s="13"/>
      <c r="AH56" s="13"/>
      <c r="AI56" s="13"/>
      <c r="AJ56" s="13"/>
      <c r="AK56" s="13"/>
      <c r="AL56" s="13"/>
      <c r="AM56" s="13"/>
      <c r="AN56" s="13"/>
      <c r="AO56" s="13"/>
      <c r="AP56" s="13"/>
      <c r="AQ56" s="13"/>
      <c r="AR56" s="13"/>
      <c r="AS56" s="22"/>
      <c r="AT56" s="28"/>
    </row>
    <row r="57" spans="1:46" ht="13.5" customHeight="1" x14ac:dyDescent="0.25">
      <c r="A57" s="20"/>
      <c r="B57" s="79" t="s">
        <v>52</v>
      </c>
      <c r="C57" s="13"/>
      <c r="D57" s="13"/>
      <c r="E57" s="13"/>
      <c r="F57" s="13"/>
      <c r="G57" s="13"/>
      <c r="H57" s="13"/>
      <c r="I57" s="13"/>
      <c r="J57" s="13"/>
      <c r="K57" s="77">
        <f>K31*'4. Recursos humanos'!K27</f>
        <v>16</v>
      </c>
      <c r="L57" s="77">
        <f>L31*'4. Recursos humanos'!L27</f>
        <v>16</v>
      </c>
      <c r="M57" s="77">
        <f>M31*'4. Recursos humanos'!M27</f>
        <v>16</v>
      </c>
      <c r="N57" s="77">
        <f>N31*'4. Recursos humanos'!N27</f>
        <v>16</v>
      </c>
      <c r="O57" s="22"/>
      <c r="P57" s="84">
        <f>SUM(C57:N57)</f>
        <v>64</v>
      </c>
      <c r="Q57" s="24"/>
      <c r="R57" s="77">
        <f>R31*'4. Recursos humanos'!R27</f>
        <v>40</v>
      </c>
      <c r="S57" s="77">
        <f>S31*'4. Recursos humanos'!S27</f>
        <v>40</v>
      </c>
      <c r="T57" s="77">
        <f>T31*'4. Recursos humanos'!T27</f>
        <v>40</v>
      </c>
      <c r="U57" s="77">
        <f>U31*'4. Recursos humanos'!U27</f>
        <v>40</v>
      </c>
      <c r="V57" s="77">
        <f>V31*'4. Recursos humanos'!V27</f>
        <v>40</v>
      </c>
      <c r="W57" s="77">
        <f>W31*'4. Recursos humanos'!W27</f>
        <v>40</v>
      </c>
      <c r="X57" s="77">
        <f>X31*'4. Recursos humanos'!X27</f>
        <v>40</v>
      </c>
      <c r="Y57" s="77">
        <f>Y31*'4. Recursos humanos'!Y27</f>
        <v>40</v>
      </c>
      <c r="Z57" s="77">
        <f>Z31*'4. Recursos humanos'!Z27</f>
        <v>40</v>
      </c>
      <c r="AA57" s="77">
        <f>AA31*'4. Recursos humanos'!AA27</f>
        <v>40</v>
      </c>
      <c r="AB57" s="77">
        <f>AB31*'4. Recursos humanos'!AB27</f>
        <v>40</v>
      </c>
      <c r="AC57" s="77">
        <f>AC31*'4. Recursos humanos'!AC27</f>
        <v>40</v>
      </c>
      <c r="AD57" s="22"/>
      <c r="AE57" s="84">
        <f>SUM(R57:AC57)</f>
        <v>480</v>
      </c>
      <c r="AF57" s="24"/>
      <c r="AG57" s="77">
        <f>AG31*'4. Recursos humanos'!AG27</f>
        <v>72</v>
      </c>
      <c r="AH57" s="77">
        <f>AH31*'4. Recursos humanos'!AH27</f>
        <v>72</v>
      </c>
      <c r="AI57" s="77">
        <f>AI31*'4. Recursos humanos'!AI27</f>
        <v>72</v>
      </c>
      <c r="AJ57" s="77">
        <f>AJ31*'4. Recursos humanos'!AJ27</f>
        <v>72</v>
      </c>
      <c r="AK57" s="77">
        <f>AK31*'4. Recursos humanos'!AK27</f>
        <v>72</v>
      </c>
      <c r="AL57" s="77">
        <f>AL31*'4. Recursos humanos'!AL27</f>
        <v>72</v>
      </c>
      <c r="AM57" s="77">
        <f>AM31*'4. Recursos humanos'!AM27</f>
        <v>72</v>
      </c>
      <c r="AN57" s="77">
        <f>AN31*'4. Recursos humanos'!AN27</f>
        <v>72</v>
      </c>
      <c r="AO57" s="77">
        <f>AO31*'4. Recursos humanos'!AO27</f>
        <v>72</v>
      </c>
      <c r="AP57" s="77">
        <f>AP31*'4. Recursos humanos'!AP27</f>
        <v>72</v>
      </c>
      <c r="AQ57" s="77">
        <f>AQ31*'4. Recursos humanos'!AQ27</f>
        <v>72</v>
      </c>
      <c r="AR57" s="77">
        <f>AR31*'4. Recursos humanos'!AR27</f>
        <v>72</v>
      </c>
      <c r="AS57" s="22"/>
      <c r="AT57" s="84">
        <f>SUM(AG57:AR57)</f>
        <v>864</v>
      </c>
    </row>
    <row r="58" spans="1:46" ht="13.5" customHeight="1" x14ac:dyDescent="0.25">
      <c r="A58" s="20"/>
      <c r="B58" s="79" t="s">
        <v>25</v>
      </c>
      <c r="C58" s="13"/>
      <c r="D58" s="13"/>
      <c r="E58" s="13"/>
      <c r="F58" s="13"/>
      <c r="G58" s="13"/>
      <c r="H58" s="13"/>
      <c r="I58" s="13"/>
      <c r="J58" s="13"/>
      <c r="K58" s="77">
        <f>K32*'4. Recursos humanos'!K27</f>
        <v>0</v>
      </c>
      <c r="L58" s="77">
        <f>L32*'4. Recursos humanos'!L27</f>
        <v>0</v>
      </c>
      <c r="M58" s="77">
        <f>M32*'4. Recursos humanos'!M27</f>
        <v>0</v>
      </c>
      <c r="N58" s="77">
        <f>N32*'4. Recursos humanos'!N27</f>
        <v>4</v>
      </c>
      <c r="O58" s="22"/>
      <c r="P58" s="84">
        <f>SUM(C58:N58)</f>
        <v>4</v>
      </c>
      <c r="Q58" s="24"/>
      <c r="R58" s="77">
        <f>R32*'4. Recursos humanos'!R27</f>
        <v>0</v>
      </c>
      <c r="S58" s="77">
        <f>S32*'4. Recursos humanos'!S27</f>
        <v>0</v>
      </c>
      <c r="T58" s="77">
        <f>T32*'4. Recursos humanos'!T27</f>
        <v>0</v>
      </c>
      <c r="U58" s="77">
        <f>U32*'4. Recursos humanos'!U27</f>
        <v>0</v>
      </c>
      <c r="V58" s="77">
        <f>V32*'4. Recursos humanos'!V27</f>
        <v>0</v>
      </c>
      <c r="W58" s="77">
        <f>W32*'4. Recursos humanos'!W27</f>
        <v>5</v>
      </c>
      <c r="X58" s="77">
        <f>X32*'4. Recursos humanos'!X27</f>
        <v>0</v>
      </c>
      <c r="Y58" s="77">
        <f>Y32*'4. Recursos humanos'!Y27</f>
        <v>0</v>
      </c>
      <c r="Z58" s="77">
        <f>Z32*'4. Recursos humanos'!Z27</f>
        <v>0</v>
      </c>
      <c r="AA58" s="77">
        <f>AA32*'4. Recursos humanos'!AA27</f>
        <v>0</v>
      </c>
      <c r="AB58" s="77">
        <f>AB32*'4. Recursos humanos'!AB27</f>
        <v>0</v>
      </c>
      <c r="AC58" s="77">
        <f>AC32*'4. Recursos humanos'!AC27</f>
        <v>5</v>
      </c>
      <c r="AD58" s="22"/>
      <c r="AE58" s="84">
        <f>SUM(R58:AC58)</f>
        <v>10</v>
      </c>
      <c r="AF58" s="24"/>
      <c r="AG58" s="77">
        <f>AG32*'4. Recursos humanos'!AG27</f>
        <v>0</v>
      </c>
      <c r="AH58" s="77">
        <f>AH32*'4. Recursos humanos'!AH27</f>
        <v>0</v>
      </c>
      <c r="AI58" s="77">
        <f>AI32*'4. Recursos humanos'!AI27</f>
        <v>0</v>
      </c>
      <c r="AJ58" s="77">
        <f>AJ32*'4. Recursos humanos'!AJ27</f>
        <v>0</v>
      </c>
      <c r="AK58" s="77">
        <f>AK32*'4. Recursos humanos'!AK27</f>
        <v>0</v>
      </c>
      <c r="AL58" s="77">
        <f>AL32*'4. Recursos humanos'!AL27</f>
        <v>6</v>
      </c>
      <c r="AM58" s="77">
        <f>AM32*'4. Recursos humanos'!AM27</f>
        <v>0</v>
      </c>
      <c r="AN58" s="77">
        <f>AN32*'4. Recursos humanos'!AN27</f>
        <v>0</v>
      </c>
      <c r="AO58" s="77">
        <f>AO32*'4. Recursos humanos'!AO27</f>
        <v>0</v>
      </c>
      <c r="AP58" s="77">
        <f>AP32*'4. Recursos humanos'!AP27</f>
        <v>0</v>
      </c>
      <c r="AQ58" s="77">
        <f>AQ32*'4. Recursos humanos'!AQ27</f>
        <v>0</v>
      </c>
      <c r="AR58" s="77">
        <f>AR32*'4. Recursos humanos'!AR27</f>
        <v>6</v>
      </c>
      <c r="AS58" s="22"/>
      <c r="AT58" s="84">
        <f>SUM(AG58:AR58)</f>
        <v>12</v>
      </c>
    </row>
    <row r="59" spans="1:46" ht="13.5" customHeight="1" x14ac:dyDescent="0.25">
      <c r="A59" s="20"/>
      <c r="B59" s="79" t="s">
        <v>53</v>
      </c>
      <c r="C59" s="13"/>
      <c r="D59" s="13"/>
      <c r="E59" s="13"/>
      <c r="F59" s="13"/>
      <c r="G59" s="13"/>
      <c r="H59" s="13"/>
      <c r="I59" s="13"/>
      <c r="J59" s="13"/>
      <c r="K59" s="77">
        <f>K33*'4. Recursos humanos'!K27</f>
        <v>0</v>
      </c>
      <c r="L59" s="77">
        <f>L33*'4. Recursos humanos'!L27</f>
        <v>0</v>
      </c>
      <c r="M59" s="77">
        <f>M33*'4. Recursos humanos'!M27</f>
        <v>4</v>
      </c>
      <c r="N59" s="77">
        <f>N33*'4. Recursos humanos'!N27</f>
        <v>0</v>
      </c>
      <c r="O59" s="22"/>
      <c r="P59" s="84">
        <f>SUM(C59:N59)</f>
        <v>4</v>
      </c>
      <c r="Q59" s="24"/>
      <c r="R59" s="77">
        <f>R33*'4. Recursos humanos'!R27</f>
        <v>0</v>
      </c>
      <c r="S59" s="77">
        <f>S33*'4. Recursos humanos'!S27</f>
        <v>0</v>
      </c>
      <c r="T59" s="77">
        <f>T33*'4. Recursos humanos'!T27</f>
        <v>0</v>
      </c>
      <c r="U59" s="77">
        <f>U33*'4. Recursos humanos'!U27</f>
        <v>0</v>
      </c>
      <c r="V59" s="77">
        <f>V33*'4. Recursos humanos'!V27</f>
        <v>0</v>
      </c>
      <c r="W59" s="77">
        <f>W33*'4. Recursos humanos'!W27</f>
        <v>0</v>
      </c>
      <c r="X59" s="77">
        <f>X33*'4. Recursos humanos'!X27</f>
        <v>0</v>
      </c>
      <c r="Y59" s="77">
        <f>Y33*'4. Recursos humanos'!Y27</f>
        <v>0</v>
      </c>
      <c r="Z59" s="77">
        <f>Z33*'4. Recursos humanos'!Z27</f>
        <v>5</v>
      </c>
      <c r="AA59" s="77">
        <f>AA33*'4. Recursos humanos'!AA27</f>
        <v>0</v>
      </c>
      <c r="AB59" s="77">
        <f>AB33*'4. Recursos humanos'!AB27</f>
        <v>0</v>
      </c>
      <c r="AC59" s="77">
        <f>AC33*'4. Recursos humanos'!AC27</f>
        <v>0</v>
      </c>
      <c r="AD59" s="22"/>
      <c r="AE59" s="84">
        <f>SUM(R59:AC59)</f>
        <v>5</v>
      </c>
      <c r="AF59" s="24"/>
      <c r="AG59" s="77">
        <f>AG33*'4. Recursos humanos'!AG27</f>
        <v>0</v>
      </c>
      <c r="AH59" s="77">
        <f>AH33*'4. Recursos humanos'!AH27</f>
        <v>0</v>
      </c>
      <c r="AI59" s="77">
        <f>AI33*'4. Recursos humanos'!AI27</f>
        <v>0</v>
      </c>
      <c r="AJ59" s="77">
        <f>AJ33*'4. Recursos humanos'!AJ27</f>
        <v>0</v>
      </c>
      <c r="AK59" s="77">
        <f>AK33*'4. Recursos humanos'!AK27</f>
        <v>0</v>
      </c>
      <c r="AL59" s="77">
        <f>AL33*'4. Recursos humanos'!AL27</f>
        <v>0</v>
      </c>
      <c r="AM59" s="77">
        <f>AM33*'4. Recursos humanos'!AM27</f>
        <v>0</v>
      </c>
      <c r="AN59" s="77">
        <f>AN33*'4. Recursos humanos'!AN27</f>
        <v>0</v>
      </c>
      <c r="AO59" s="77">
        <f>AO33*'4. Recursos humanos'!AO27</f>
        <v>6</v>
      </c>
      <c r="AP59" s="77">
        <f>AP33*'4. Recursos humanos'!AP27</f>
        <v>0</v>
      </c>
      <c r="AQ59" s="77">
        <f>AQ33*'4. Recursos humanos'!AQ27</f>
        <v>0</v>
      </c>
      <c r="AR59" s="77">
        <f>AR33*'4. Recursos humanos'!AR27</f>
        <v>0</v>
      </c>
      <c r="AS59" s="22"/>
      <c r="AT59" s="84">
        <f>SUM(AG59:AR59)</f>
        <v>6</v>
      </c>
    </row>
    <row r="60" spans="1:46" ht="13.5" customHeight="1" x14ac:dyDescent="0.25">
      <c r="A60" s="20"/>
      <c r="B60" s="13"/>
      <c r="C60" s="13"/>
      <c r="D60" s="13"/>
      <c r="E60" s="13"/>
      <c r="F60" s="13"/>
      <c r="G60" s="13"/>
      <c r="H60" s="13"/>
      <c r="I60" s="13"/>
      <c r="J60" s="13"/>
      <c r="K60" s="13"/>
      <c r="L60" s="13"/>
      <c r="M60" s="13"/>
      <c r="N60" s="13"/>
      <c r="O60" s="22"/>
      <c r="P60" s="28"/>
      <c r="Q60" s="24"/>
      <c r="R60" s="13"/>
      <c r="S60" s="13"/>
      <c r="T60" s="13"/>
      <c r="U60" s="13"/>
      <c r="V60" s="13"/>
      <c r="W60" s="13"/>
      <c r="X60" s="13"/>
      <c r="Y60" s="13"/>
      <c r="Z60" s="13"/>
      <c r="AA60" s="13"/>
      <c r="AB60" s="13"/>
      <c r="AC60" s="13"/>
      <c r="AD60" s="22"/>
      <c r="AE60" s="28"/>
      <c r="AF60" s="24"/>
      <c r="AG60" s="13"/>
      <c r="AH60" s="13"/>
      <c r="AI60" s="13"/>
      <c r="AJ60" s="13"/>
      <c r="AK60" s="13"/>
      <c r="AL60" s="13"/>
      <c r="AM60" s="13"/>
      <c r="AN60" s="13"/>
      <c r="AO60" s="13"/>
      <c r="AP60" s="13"/>
      <c r="AQ60" s="13"/>
      <c r="AR60" s="13"/>
      <c r="AS60" s="22"/>
      <c r="AT60" s="28"/>
    </row>
    <row r="61" spans="1:46" ht="13.5" customHeight="1" x14ac:dyDescent="0.25">
      <c r="A61" s="20"/>
      <c r="B61" s="82" t="s">
        <v>54</v>
      </c>
      <c r="C61" s="13"/>
      <c r="D61" s="13"/>
      <c r="E61" s="13"/>
      <c r="F61" s="13"/>
      <c r="G61" s="13"/>
      <c r="H61" s="13"/>
      <c r="I61" s="13"/>
      <c r="J61" s="13"/>
      <c r="K61" s="13"/>
      <c r="L61" s="13"/>
      <c r="M61" s="13"/>
      <c r="N61" s="13"/>
      <c r="O61" s="22"/>
      <c r="P61" s="28"/>
      <c r="Q61" s="24"/>
      <c r="R61" s="13"/>
      <c r="S61" s="13"/>
      <c r="T61" s="13"/>
      <c r="U61" s="13"/>
      <c r="V61" s="13"/>
      <c r="W61" s="13"/>
      <c r="X61" s="13"/>
      <c r="Y61" s="13"/>
      <c r="Z61" s="13"/>
      <c r="AA61" s="13"/>
      <c r="AB61" s="13"/>
      <c r="AC61" s="13"/>
      <c r="AD61" s="22"/>
      <c r="AE61" s="28"/>
      <c r="AF61" s="24"/>
      <c r="AG61" s="13"/>
      <c r="AH61" s="13"/>
      <c r="AI61" s="13"/>
      <c r="AJ61" s="13"/>
      <c r="AK61" s="13"/>
      <c r="AL61" s="13"/>
      <c r="AM61" s="13"/>
      <c r="AN61" s="13"/>
      <c r="AO61" s="13"/>
      <c r="AP61" s="13"/>
      <c r="AQ61" s="13"/>
      <c r="AR61" s="13"/>
      <c r="AS61" s="22"/>
      <c r="AT61" s="28"/>
    </row>
    <row r="62" spans="1:46" ht="13.5" customHeight="1" x14ac:dyDescent="0.25">
      <c r="A62" s="20"/>
      <c r="B62" s="83"/>
      <c r="C62" s="13"/>
      <c r="D62" s="13"/>
      <c r="E62" s="13"/>
      <c r="F62" s="13"/>
      <c r="G62" s="13"/>
      <c r="H62" s="13"/>
      <c r="I62" s="13"/>
      <c r="J62" s="13"/>
      <c r="K62" s="13"/>
      <c r="L62" s="13"/>
      <c r="M62" s="13"/>
      <c r="N62" s="13"/>
      <c r="O62" s="22"/>
      <c r="P62" s="28"/>
      <c r="Q62" s="24"/>
      <c r="R62" s="13"/>
      <c r="S62" s="13"/>
      <c r="T62" s="13"/>
      <c r="U62" s="13"/>
      <c r="V62" s="13"/>
      <c r="W62" s="13"/>
      <c r="X62" s="13"/>
      <c r="Y62" s="13"/>
      <c r="Z62" s="13"/>
      <c r="AA62" s="13"/>
      <c r="AB62" s="13"/>
      <c r="AC62" s="13"/>
      <c r="AD62" s="22"/>
      <c r="AE62" s="28"/>
      <c r="AF62" s="24"/>
      <c r="AG62" s="13"/>
      <c r="AH62" s="13"/>
      <c r="AI62" s="13"/>
      <c r="AJ62" s="13"/>
      <c r="AK62" s="13"/>
      <c r="AL62" s="13"/>
      <c r="AM62" s="13"/>
      <c r="AN62" s="13"/>
      <c r="AO62" s="13"/>
      <c r="AP62" s="13"/>
      <c r="AQ62" s="13"/>
      <c r="AR62" s="13"/>
      <c r="AS62" s="22"/>
      <c r="AT62" s="28"/>
    </row>
    <row r="63" spans="1:46" ht="13.5" customHeight="1" x14ac:dyDescent="0.25">
      <c r="A63" s="20"/>
      <c r="B63" s="79" t="s">
        <v>34</v>
      </c>
      <c r="C63" s="13"/>
      <c r="D63" s="13"/>
      <c r="E63" s="13"/>
      <c r="F63" s="13"/>
      <c r="G63" s="13"/>
      <c r="H63" s="13"/>
      <c r="I63" s="13"/>
      <c r="J63" s="13"/>
      <c r="K63" s="77">
        <f>K37*'4. Recursos humanos'!K27</f>
        <v>0</v>
      </c>
      <c r="L63" s="77">
        <f>L37*'4. Recursos humanos'!L27</f>
        <v>0</v>
      </c>
      <c r="M63" s="77">
        <f>M37*'4. Recursos humanos'!M27</f>
        <v>0</v>
      </c>
      <c r="N63" s="77">
        <f>N37*'4. Recursos humanos'!N27</f>
        <v>0</v>
      </c>
      <c r="O63" s="22"/>
      <c r="P63" s="84">
        <f>SUM(C63:N63)</f>
        <v>0</v>
      </c>
      <c r="Q63" s="24"/>
      <c r="R63" s="77">
        <f>R37*'4. Recursos humanos'!R27</f>
        <v>0</v>
      </c>
      <c r="S63" s="77">
        <f>S37*'4. Recursos humanos'!S27</f>
        <v>0</v>
      </c>
      <c r="T63" s="77">
        <f>T37*'4. Recursos humanos'!T27</f>
        <v>0</v>
      </c>
      <c r="U63" s="77">
        <f>U37*'4. Recursos humanos'!U27</f>
        <v>0</v>
      </c>
      <c r="V63" s="77">
        <f>V37*'4. Recursos humanos'!V27</f>
        <v>0</v>
      </c>
      <c r="W63" s="77">
        <f>W37*'4. Recursos humanos'!W27</f>
        <v>0</v>
      </c>
      <c r="X63" s="77">
        <f>X37*'4. Recursos humanos'!X27</f>
        <v>0</v>
      </c>
      <c r="Y63" s="77">
        <f>Y37*'4. Recursos humanos'!Y27</f>
        <v>0</v>
      </c>
      <c r="Z63" s="77">
        <f>Z37*'4. Recursos humanos'!Z27</f>
        <v>0</v>
      </c>
      <c r="AA63" s="77">
        <f>AA37*'4. Recursos humanos'!AA27</f>
        <v>0</v>
      </c>
      <c r="AB63" s="77">
        <f>AB37*'4. Recursos humanos'!AB27</f>
        <v>0</v>
      </c>
      <c r="AC63" s="77">
        <f>AC37*'4. Recursos humanos'!AC27</f>
        <v>0</v>
      </c>
      <c r="AD63" s="22"/>
      <c r="AE63" s="84">
        <f>SUM(R63:AC63)</f>
        <v>0</v>
      </c>
      <c r="AF63" s="24"/>
      <c r="AG63" s="77">
        <f>AG37*'4. Recursos humanos'!AG27</f>
        <v>0</v>
      </c>
      <c r="AH63" s="77">
        <f>AH37*'4. Recursos humanos'!AH27</f>
        <v>0</v>
      </c>
      <c r="AI63" s="77">
        <f>AI37*'4. Recursos humanos'!AI27</f>
        <v>0</v>
      </c>
      <c r="AJ63" s="77">
        <f>AJ37*'4. Recursos humanos'!AJ27</f>
        <v>0</v>
      </c>
      <c r="AK63" s="77">
        <f>AK37*'4. Recursos humanos'!AK27</f>
        <v>0</v>
      </c>
      <c r="AL63" s="77">
        <f>AL37*'4. Recursos humanos'!AL27</f>
        <v>0</v>
      </c>
      <c r="AM63" s="77">
        <f>AM37*'4. Recursos humanos'!AM27</f>
        <v>0</v>
      </c>
      <c r="AN63" s="77">
        <f>AN37*'4. Recursos humanos'!AN27</f>
        <v>0</v>
      </c>
      <c r="AO63" s="77">
        <f>AO37*'4. Recursos humanos'!AO27</f>
        <v>0</v>
      </c>
      <c r="AP63" s="77">
        <f>AP37*'4. Recursos humanos'!AP27</f>
        <v>0</v>
      </c>
      <c r="AQ63" s="77">
        <f>AQ37*'4. Recursos humanos'!AQ27</f>
        <v>0</v>
      </c>
      <c r="AR63" s="77">
        <f>AR37*'4. Recursos humanos'!AR27</f>
        <v>0</v>
      </c>
      <c r="AS63" s="22"/>
      <c r="AT63" s="84">
        <f>SUM(AG63:AR63)</f>
        <v>0</v>
      </c>
    </row>
    <row r="64" spans="1:46" ht="13.5" customHeight="1" x14ac:dyDescent="0.25">
      <c r="A64" s="20"/>
      <c r="B64" s="79" t="s">
        <v>35</v>
      </c>
      <c r="C64" s="13"/>
      <c r="D64" s="13"/>
      <c r="E64" s="13"/>
      <c r="F64" s="13"/>
      <c r="G64" s="13"/>
      <c r="H64" s="13"/>
      <c r="I64" s="13"/>
      <c r="J64" s="13"/>
      <c r="K64" s="77">
        <f>K38*'4. Recursos humanos'!K27</f>
        <v>0</v>
      </c>
      <c r="L64" s="77">
        <f>L38*'4. Recursos humanos'!L27</f>
        <v>4</v>
      </c>
      <c r="M64" s="77">
        <f>M38*'4. Recursos humanos'!M27</f>
        <v>0</v>
      </c>
      <c r="N64" s="77">
        <f>N38*'4. Recursos humanos'!N27</f>
        <v>4</v>
      </c>
      <c r="O64" s="22"/>
      <c r="P64" s="84">
        <f>SUM(C64:N64)</f>
        <v>8</v>
      </c>
      <c r="Q64" s="24"/>
      <c r="R64" s="77">
        <f>R38*'4. Recursos humanos'!R27</f>
        <v>0</v>
      </c>
      <c r="S64" s="77">
        <f>S38*'4. Recursos humanos'!S27</f>
        <v>5</v>
      </c>
      <c r="T64" s="77">
        <f>T38*'4. Recursos humanos'!T27</f>
        <v>0</v>
      </c>
      <c r="U64" s="77">
        <f>U38*'4. Recursos humanos'!U27</f>
        <v>5</v>
      </c>
      <c r="V64" s="77">
        <f>V38*'4. Recursos humanos'!V27</f>
        <v>0</v>
      </c>
      <c r="W64" s="77">
        <f>W38*'4. Recursos humanos'!W27</f>
        <v>5</v>
      </c>
      <c r="X64" s="77">
        <f>X38*'4. Recursos humanos'!X27</f>
        <v>0</v>
      </c>
      <c r="Y64" s="77">
        <f>Y38*'4. Recursos humanos'!Y27</f>
        <v>5</v>
      </c>
      <c r="Z64" s="77">
        <f>Z38*'4. Recursos humanos'!Z27</f>
        <v>0</v>
      </c>
      <c r="AA64" s="77">
        <f>AA38*'4. Recursos humanos'!AA27</f>
        <v>5</v>
      </c>
      <c r="AB64" s="77">
        <f>AB38*'4. Recursos humanos'!AB27</f>
        <v>0</v>
      </c>
      <c r="AC64" s="77">
        <f>AC38*'4. Recursos humanos'!AC27</f>
        <v>5</v>
      </c>
      <c r="AD64" s="22"/>
      <c r="AE64" s="84">
        <f>SUM(R64:AC64)</f>
        <v>30</v>
      </c>
      <c r="AF64" s="24"/>
      <c r="AG64" s="77">
        <f>AG38*'4. Recursos humanos'!AG27</f>
        <v>0</v>
      </c>
      <c r="AH64" s="77">
        <f>AH38*'4. Recursos humanos'!AH27</f>
        <v>6</v>
      </c>
      <c r="AI64" s="77">
        <f>AI38*'4. Recursos humanos'!AI27</f>
        <v>0</v>
      </c>
      <c r="AJ64" s="77">
        <f>AJ38*'4. Recursos humanos'!AJ27</f>
        <v>6</v>
      </c>
      <c r="AK64" s="77">
        <f>AK38*'4. Recursos humanos'!AK27</f>
        <v>0</v>
      </c>
      <c r="AL64" s="77">
        <f>AL38*'4. Recursos humanos'!AL27</f>
        <v>6</v>
      </c>
      <c r="AM64" s="77">
        <f>AM38*'4. Recursos humanos'!AM27</f>
        <v>0</v>
      </c>
      <c r="AN64" s="77">
        <f>AN38*'4. Recursos humanos'!AN27</f>
        <v>6</v>
      </c>
      <c r="AO64" s="77">
        <f>AO38*'4. Recursos humanos'!AO27</f>
        <v>0</v>
      </c>
      <c r="AP64" s="77">
        <f>AP38*'4. Recursos humanos'!AP27</f>
        <v>6</v>
      </c>
      <c r="AQ64" s="77">
        <f>AQ38*'4. Recursos humanos'!AQ27</f>
        <v>0</v>
      </c>
      <c r="AR64" s="77">
        <f>AR38*'4. Recursos humanos'!AR27</f>
        <v>6</v>
      </c>
      <c r="AS64" s="22"/>
      <c r="AT64" s="84">
        <f>SUM(AG64:AR64)</f>
        <v>36</v>
      </c>
    </row>
    <row r="65" spans="1:46" ht="15" customHeight="1" thickBot="1" x14ac:dyDescent="0.3">
      <c r="A65" s="20"/>
      <c r="B65" s="79" t="s">
        <v>36</v>
      </c>
      <c r="C65" s="13"/>
      <c r="D65" s="13"/>
      <c r="E65" s="13"/>
      <c r="F65" s="13"/>
      <c r="G65" s="13"/>
      <c r="H65" s="13"/>
      <c r="I65" s="13"/>
      <c r="J65" s="13"/>
      <c r="K65" s="77">
        <f>K39*'4. Recursos humanos'!K27</f>
        <v>0</v>
      </c>
      <c r="L65" s="77">
        <f>L39*'4. Recursos humanos'!L27</f>
        <v>0</v>
      </c>
      <c r="M65" s="77">
        <f>M39*'4. Recursos humanos'!M27</f>
        <v>4</v>
      </c>
      <c r="N65" s="77">
        <f>N39*'4. Recursos humanos'!N27</f>
        <v>0</v>
      </c>
      <c r="O65" s="22"/>
      <c r="P65" s="85">
        <f>SUM(C65:N65)</f>
        <v>4</v>
      </c>
      <c r="Q65" s="24"/>
      <c r="R65" s="77">
        <f>R39*'4. Recursos humanos'!R27</f>
        <v>0</v>
      </c>
      <c r="S65" s="77">
        <f>S39*'4. Recursos humanos'!S27</f>
        <v>0</v>
      </c>
      <c r="T65" s="77">
        <f>T39*'4. Recursos humanos'!T27</f>
        <v>0</v>
      </c>
      <c r="U65" s="77">
        <f>U39*'4. Recursos humanos'!U27</f>
        <v>0</v>
      </c>
      <c r="V65" s="77">
        <f>V39*'4. Recursos humanos'!V27</f>
        <v>5</v>
      </c>
      <c r="W65" s="77">
        <f>W39*'4. Recursos humanos'!W27</f>
        <v>0</v>
      </c>
      <c r="X65" s="77">
        <f>X39*'4. Recursos humanos'!X27</f>
        <v>0</v>
      </c>
      <c r="Y65" s="77">
        <f>Y39*'4. Recursos humanos'!Y27</f>
        <v>0</v>
      </c>
      <c r="Z65" s="77">
        <f>Z39*'4. Recursos humanos'!Z27</f>
        <v>5</v>
      </c>
      <c r="AA65" s="77">
        <f>AA39*'4. Recursos humanos'!AA27</f>
        <v>0</v>
      </c>
      <c r="AB65" s="77">
        <f>AB39*'4. Recursos humanos'!AB27</f>
        <v>0</v>
      </c>
      <c r="AC65" s="77">
        <f>AC39*'4. Recursos humanos'!AC27</f>
        <v>0</v>
      </c>
      <c r="AD65" s="22"/>
      <c r="AE65" s="85">
        <f>SUM(R65:AC65)</f>
        <v>10</v>
      </c>
      <c r="AF65" s="24"/>
      <c r="AG65" s="77">
        <f>AG39*'4. Recursos humanos'!AG27</f>
        <v>0</v>
      </c>
      <c r="AH65" s="77">
        <f>AH39*'4. Recursos humanos'!AH27</f>
        <v>0</v>
      </c>
      <c r="AI65" s="77">
        <f>AI39*'4. Recursos humanos'!AI27</f>
        <v>0</v>
      </c>
      <c r="AJ65" s="77">
        <f>AJ39*'4. Recursos humanos'!AJ27</f>
        <v>0</v>
      </c>
      <c r="AK65" s="77">
        <f>AK39*'4. Recursos humanos'!AK27</f>
        <v>6</v>
      </c>
      <c r="AL65" s="77">
        <f>AL39*'4. Recursos humanos'!AL27</f>
        <v>0</v>
      </c>
      <c r="AM65" s="77">
        <f>AM39*'4. Recursos humanos'!AM27</f>
        <v>0</v>
      </c>
      <c r="AN65" s="77">
        <f>AN39*'4. Recursos humanos'!AN27</f>
        <v>0</v>
      </c>
      <c r="AO65" s="77">
        <f>AO39*'4. Recursos humanos'!AO27</f>
        <v>6</v>
      </c>
      <c r="AP65" s="77">
        <f>AP39*'4. Recursos humanos'!AP27</f>
        <v>0</v>
      </c>
      <c r="AQ65" s="77">
        <f>AQ39*'4. Recursos humanos'!AQ27</f>
        <v>0</v>
      </c>
      <c r="AR65" s="77">
        <f>AR39*'4. Recursos humanos'!AR27</f>
        <v>0</v>
      </c>
      <c r="AS65" s="22"/>
      <c r="AT65" s="85">
        <f>SUM(AG65:AR65)</f>
        <v>12</v>
      </c>
    </row>
    <row r="66" spans="1:46" ht="14.1" customHeight="1" x14ac:dyDescent="0.25">
      <c r="A66" s="20"/>
      <c r="B66" s="13"/>
      <c r="C66" s="13"/>
      <c r="D66" s="13"/>
      <c r="E66" s="13"/>
      <c r="F66" s="13"/>
      <c r="G66" s="13"/>
      <c r="H66" s="13"/>
      <c r="I66" s="13"/>
      <c r="J66" s="13"/>
      <c r="K66" s="13"/>
      <c r="L66" s="13"/>
      <c r="M66" s="13"/>
      <c r="N66" s="13"/>
      <c r="O66" s="13"/>
      <c r="P66" s="26"/>
      <c r="Q66" s="13"/>
      <c r="R66" s="13"/>
      <c r="S66" s="13"/>
      <c r="T66" s="13"/>
      <c r="U66" s="13"/>
      <c r="V66" s="13"/>
      <c r="W66" s="13"/>
      <c r="X66" s="13"/>
      <c r="Y66" s="13"/>
      <c r="Z66" s="13"/>
      <c r="AA66" s="13"/>
      <c r="AB66" s="13"/>
      <c r="AC66" s="13"/>
      <c r="AD66" s="13"/>
      <c r="AE66" s="26"/>
      <c r="AF66" s="13"/>
      <c r="AG66" s="13"/>
      <c r="AH66" s="13"/>
      <c r="AI66" s="13"/>
      <c r="AJ66" s="13"/>
      <c r="AK66" s="13"/>
      <c r="AL66" s="13"/>
      <c r="AM66" s="13"/>
      <c r="AN66" s="13"/>
      <c r="AO66" s="13"/>
      <c r="AP66" s="13"/>
      <c r="AQ66" s="13"/>
      <c r="AR66" s="13"/>
      <c r="AS66" s="13"/>
      <c r="AT66" s="64"/>
    </row>
    <row r="67" spans="1:46" ht="15" customHeight="1" thickBot="1" x14ac:dyDescent="0.3">
      <c r="A67" s="10"/>
      <c r="B67" s="11" t="s">
        <v>68</v>
      </c>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4"/>
    </row>
    <row r="68" spans="1:46" ht="14.1" customHeight="1" x14ac:dyDescent="0.25">
      <c r="A68" s="15"/>
      <c r="B68" s="26"/>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4"/>
    </row>
    <row r="69" spans="1:46" ht="13.5" customHeight="1" x14ac:dyDescent="0.25">
      <c r="A69" s="20"/>
      <c r="B69" s="40" t="s">
        <v>69</v>
      </c>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4"/>
    </row>
    <row r="70" spans="1:46" ht="13.5" customHeight="1" x14ac:dyDescent="0.25">
      <c r="A70" s="20"/>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4"/>
    </row>
    <row r="71" spans="1:46" ht="13.5" customHeight="1" x14ac:dyDescent="0.25">
      <c r="A71" s="20"/>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4"/>
    </row>
    <row r="72" spans="1:46" ht="13.5" customHeight="1" x14ac:dyDescent="0.25">
      <c r="A72" s="20"/>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4"/>
    </row>
    <row r="73" spans="1:46" ht="13.5" customHeight="1" x14ac:dyDescent="0.25">
      <c r="A73" s="20"/>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4"/>
    </row>
    <row r="74" spans="1:46" ht="13.5" customHeight="1" x14ac:dyDescent="0.25">
      <c r="A74" s="20"/>
      <c r="B74" s="40" t="s">
        <v>70</v>
      </c>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4"/>
    </row>
    <row r="75" spans="1:46" ht="13.5" customHeight="1" x14ac:dyDescent="0.25">
      <c r="A75" s="20"/>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4"/>
    </row>
    <row r="76" spans="1:46" ht="13.5" customHeight="1" x14ac:dyDescent="0.25">
      <c r="A76" s="20"/>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4"/>
    </row>
    <row r="77" spans="1:46" ht="13.5" customHeight="1" x14ac:dyDescent="0.25">
      <c r="A77" s="20"/>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4"/>
    </row>
    <row r="78" spans="1:46" ht="13.5" customHeight="1" x14ac:dyDescent="0.25">
      <c r="A78" s="20"/>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4"/>
    </row>
    <row r="79" spans="1:46" ht="13.5" customHeight="1" x14ac:dyDescent="0.25">
      <c r="A79" s="68"/>
      <c r="B79" s="86" t="s">
        <v>71</v>
      </c>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3"/>
    </row>
  </sheetData>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7"/>
  <sheetViews>
    <sheetView showGridLines="0" topLeftCell="A2" workbookViewId="0">
      <selection activeCell="E20" sqref="E20"/>
    </sheetView>
  </sheetViews>
  <sheetFormatPr baseColWidth="10" defaultColWidth="10.85546875" defaultRowHeight="14.45" customHeight="1" x14ac:dyDescent="0.25"/>
  <cols>
    <col min="1" max="1" width="3.85546875" style="87" customWidth="1"/>
    <col min="2" max="2" width="36.42578125" style="87" customWidth="1"/>
    <col min="3" max="3" width="12.28515625" style="87" customWidth="1"/>
    <col min="4" max="4" width="10.85546875" style="87" customWidth="1"/>
    <col min="5" max="5" width="13.28515625" style="87" customWidth="1"/>
    <col min="6" max="6" width="10.85546875" style="87" customWidth="1"/>
    <col min="7" max="7" width="13.28515625" style="87" customWidth="1"/>
    <col min="8" max="9" width="10.85546875" style="87" customWidth="1"/>
    <col min="10" max="16384" width="10.85546875" style="87"/>
  </cols>
  <sheetData>
    <row r="1" spans="1:8" ht="13.5" customHeight="1" x14ac:dyDescent="0.25">
      <c r="A1" s="6"/>
      <c r="B1" s="8"/>
      <c r="C1" s="8"/>
      <c r="D1" s="8"/>
      <c r="E1" s="8"/>
      <c r="F1" s="8"/>
      <c r="G1" s="8"/>
      <c r="H1" s="9"/>
    </row>
    <row r="2" spans="1:8" ht="15" customHeight="1" x14ac:dyDescent="0.25">
      <c r="A2" s="10"/>
      <c r="B2" s="11" t="s">
        <v>73</v>
      </c>
      <c r="C2" s="13"/>
      <c r="D2" s="13"/>
      <c r="E2" s="13"/>
      <c r="F2" s="13"/>
      <c r="G2" s="13"/>
      <c r="H2" s="14"/>
    </row>
    <row r="3" spans="1:8" ht="14.1" customHeight="1" x14ac:dyDescent="0.25">
      <c r="A3" s="15"/>
      <c r="B3" s="26"/>
      <c r="C3" s="13"/>
      <c r="D3" s="13"/>
      <c r="E3" s="13"/>
      <c r="F3" s="13"/>
      <c r="G3" s="13"/>
      <c r="H3" s="14"/>
    </row>
    <row r="4" spans="1:8" ht="15" customHeight="1" x14ac:dyDescent="0.25">
      <c r="A4" s="20"/>
      <c r="B4" s="13"/>
      <c r="C4" s="194">
        <v>2023</v>
      </c>
      <c r="D4" s="196"/>
      <c r="E4" s="194">
        <v>2024</v>
      </c>
      <c r="F4" s="196"/>
      <c r="G4" s="194">
        <v>2025</v>
      </c>
      <c r="H4" s="195"/>
    </row>
    <row r="5" spans="1:8" ht="14.1" customHeight="1" x14ac:dyDescent="0.25">
      <c r="A5" s="20"/>
      <c r="B5" s="13"/>
      <c r="C5" s="26"/>
      <c r="D5" s="26"/>
      <c r="E5" s="26"/>
      <c r="F5" s="26"/>
      <c r="G5" s="26"/>
      <c r="H5" s="64"/>
    </row>
    <row r="6" spans="1:8" ht="15" customHeight="1" x14ac:dyDescent="0.25">
      <c r="A6" s="20"/>
      <c r="B6" s="89" t="s">
        <v>74</v>
      </c>
      <c r="C6" s="90"/>
      <c r="D6" s="90"/>
      <c r="E6" s="90"/>
      <c r="F6" s="90"/>
      <c r="G6" s="90"/>
      <c r="H6" s="14"/>
    </row>
    <row r="7" spans="1:8" ht="14.1" customHeight="1" x14ac:dyDescent="0.25">
      <c r="A7" s="20"/>
      <c r="B7" s="26"/>
      <c r="C7" s="13"/>
      <c r="D7" s="13"/>
      <c r="E7" s="13"/>
      <c r="F7" s="13"/>
      <c r="G7" s="13"/>
      <c r="H7" s="14"/>
    </row>
    <row r="8" spans="1:8" ht="13.7" customHeight="1" x14ac:dyDescent="0.25">
      <c r="A8" s="20"/>
      <c r="B8" s="40" t="str">
        <f>'4. Recursos humanos'!B62</f>
        <v>Partner CEO</v>
      </c>
      <c r="C8" s="91">
        <f>'4. Recursos humanos'!P62</f>
        <v>2400</v>
      </c>
      <c r="D8" s="92">
        <f t="shared" ref="D8:D15" si="0">C8/$C$17</f>
        <v>0.17647058823529413</v>
      </c>
      <c r="E8" s="91">
        <f>'4. Recursos humanos'!AE62</f>
        <v>23200</v>
      </c>
      <c r="F8" s="92">
        <f t="shared" ref="F8:F15" si="1">E8/$E$17</f>
        <v>0.14824281150159743</v>
      </c>
      <c r="G8" s="91">
        <f>'4. Recursos humanos'!AT62</f>
        <v>96000</v>
      </c>
      <c r="H8" s="93">
        <f t="shared" ref="H8:H15" si="2">G8/$G$17</f>
        <v>0.2807017543859649</v>
      </c>
    </row>
    <row r="9" spans="1:8" ht="13.7" customHeight="1" x14ac:dyDescent="0.25">
      <c r="A9" s="20"/>
      <c r="B9" s="40" t="str">
        <f>'4. Recursos humanos'!B63</f>
        <v>Partner COO</v>
      </c>
      <c r="C9" s="91">
        <f>'4. Recursos humanos'!P63</f>
        <v>2400</v>
      </c>
      <c r="D9" s="92">
        <f t="shared" si="0"/>
        <v>0.17647058823529413</v>
      </c>
      <c r="E9" s="91">
        <f>'4. Recursos humanos'!AE63</f>
        <v>23200</v>
      </c>
      <c r="F9" s="92">
        <f t="shared" si="1"/>
        <v>0.14824281150159743</v>
      </c>
      <c r="G9" s="91">
        <f>'4. Recursos humanos'!AT63</f>
        <v>96000</v>
      </c>
      <c r="H9" s="93">
        <f t="shared" si="2"/>
        <v>0.2807017543859649</v>
      </c>
    </row>
    <row r="10" spans="1:8" ht="13.7" customHeight="1" x14ac:dyDescent="0.25">
      <c r="A10" s="20"/>
      <c r="B10" s="40" t="str">
        <f>'4. Recursos humanos'!B64</f>
        <v>Legal advisor</v>
      </c>
      <c r="C10" s="91">
        <f>'4. Recursos humanos'!P64</f>
        <v>1600</v>
      </c>
      <c r="D10" s="92">
        <f t="shared" si="0"/>
        <v>0.11764705882352941</v>
      </c>
      <c r="E10" s="91">
        <f>'4. Recursos humanos'!AE64</f>
        <v>16500</v>
      </c>
      <c r="F10" s="92">
        <f t="shared" si="1"/>
        <v>0.10543130990415335</v>
      </c>
      <c r="G10" s="91">
        <f>'4. Recursos humanos'!AT64</f>
        <v>30000</v>
      </c>
      <c r="H10" s="93">
        <f t="shared" si="2"/>
        <v>8.771929824561403E-2</v>
      </c>
    </row>
    <row r="11" spans="1:8" ht="13.7" customHeight="1" x14ac:dyDescent="0.25">
      <c r="A11" s="20"/>
      <c r="B11" s="40" t="str">
        <f>'4. Recursos humanos'!B68</f>
        <v>Software manager</v>
      </c>
      <c r="C11" s="91">
        <f>'4. Recursos humanos'!P68</f>
        <v>1200</v>
      </c>
      <c r="D11" s="92">
        <f t="shared" si="0"/>
        <v>8.8235294117647065E-2</v>
      </c>
      <c r="E11" s="91">
        <f>'4. Recursos humanos'!AE68</f>
        <v>11700</v>
      </c>
      <c r="F11" s="92">
        <f t="shared" si="1"/>
        <v>7.4760383386581475E-2</v>
      </c>
      <c r="G11" s="91">
        <f>'4. Recursos humanos'!AT68</f>
        <v>24000</v>
      </c>
      <c r="H11" s="93">
        <f t="shared" si="2"/>
        <v>7.0175438596491224E-2</v>
      </c>
    </row>
    <row r="12" spans="1:8" ht="13.7" customHeight="1" x14ac:dyDescent="0.25">
      <c r="A12" s="20"/>
      <c r="B12" s="40" t="str">
        <f>'4. Recursos humanos'!B69</f>
        <v>Web developer</v>
      </c>
      <c r="C12" s="91">
        <f>'4. Recursos humanos'!P69</f>
        <v>1200</v>
      </c>
      <c r="D12" s="92">
        <f t="shared" si="0"/>
        <v>8.8235294117647065E-2</v>
      </c>
      <c r="E12" s="91">
        <f>'4. Recursos humanos'!AE69</f>
        <v>23400</v>
      </c>
      <c r="F12" s="92">
        <f t="shared" si="1"/>
        <v>0.14952076677316295</v>
      </c>
      <c r="G12" s="91">
        <f>'4. Recursos humanos'!AT69</f>
        <v>72000</v>
      </c>
      <c r="H12" s="93">
        <f t="shared" si="2"/>
        <v>0.21052631578947367</v>
      </c>
    </row>
    <row r="13" spans="1:8" ht="13.7" customHeight="1" x14ac:dyDescent="0.25">
      <c r="A13" s="20"/>
      <c r="B13" s="40" t="str">
        <f>'4. Recursos humanos'!B70</f>
        <v>Software engineer</v>
      </c>
      <c r="C13" s="91">
        <f>'4. Recursos humanos'!P70</f>
        <v>1200</v>
      </c>
      <c r="D13" s="92">
        <f t="shared" si="0"/>
        <v>8.8235294117647065E-2</v>
      </c>
      <c r="E13" s="91">
        <f>'4. Recursos humanos'!AE70</f>
        <v>11700</v>
      </c>
      <c r="F13" s="92">
        <f t="shared" si="1"/>
        <v>7.4760383386581475E-2</v>
      </c>
      <c r="G13" s="91">
        <f>'4. Recursos humanos'!AT70</f>
        <v>24000</v>
      </c>
      <c r="H13" s="93">
        <f t="shared" si="2"/>
        <v>7.0175438596491224E-2</v>
      </c>
    </row>
    <row r="14" spans="1:8" ht="13.7" customHeight="1" x14ac:dyDescent="0.25">
      <c r="A14" s="20"/>
      <c r="B14" s="40" t="str">
        <f>'4. Recursos humanos'!B74</f>
        <v>COO en Reino Unido</v>
      </c>
      <c r="C14" s="91">
        <f>'4. Recursos humanos'!P74</f>
        <v>1200</v>
      </c>
      <c r="D14" s="92">
        <f t="shared" si="0"/>
        <v>8.8235294117647065E-2</v>
      </c>
      <c r="E14" s="91">
        <f>'4. Recursos humanos'!AE74</f>
        <v>11700</v>
      </c>
      <c r="F14" s="92">
        <f t="shared" si="1"/>
        <v>7.4760383386581475E-2</v>
      </c>
      <c r="G14" s="91">
        <f>'4. Recursos humanos'!AT74</f>
        <v>24000</v>
      </c>
      <c r="H14" s="93">
        <f t="shared" si="2"/>
        <v>7.0175438596491224E-2</v>
      </c>
    </row>
    <row r="15" spans="1:8" ht="13.7" customHeight="1" x14ac:dyDescent="0.25">
      <c r="A15" s="20"/>
      <c r="B15" s="40" t="str">
        <f>'4. Recursos humanos'!B75</f>
        <v>Brand representative</v>
      </c>
      <c r="C15" s="91">
        <f>'4. Recursos humanos'!P75</f>
        <v>2400</v>
      </c>
      <c r="D15" s="92">
        <f t="shared" si="0"/>
        <v>0.17647058823529413</v>
      </c>
      <c r="E15" s="91">
        <f>'4. Recursos humanos'!AE75</f>
        <v>35100</v>
      </c>
      <c r="F15" s="92">
        <f t="shared" si="1"/>
        <v>0.2242811501597444</v>
      </c>
      <c r="G15" s="91">
        <f>'4. Recursos humanos'!AT75</f>
        <v>96000</v>
      </c>
      <c r="H15" s="93">
        <f t="shared" si="2"/>
        <v>0.2807017543859649</v>
      </c>
    </row>
    <row r="16" spans="1:8" ht="15" customHeight="1" x14ac:dyDescent="0.25">
      <c r="A16" s="20"/>
      <c r="B16" s="18"/>
      <c r="C16" s="94"/>
      <c r="D16" s="18"/>
      <c r="E16" s="18"/>
      <c r="F16" s="18"/>
      <c r="G16" s="18"/>
      <c r="H16" s="19"/>
    </row>
    <row r="17" spans="1:8" ht="15" customHeight="1" x14ac:dyDescent="0.25">
      <c r="A17" s="52"/>
      <c r="B17" s="95" t="s">
        <v>83</v>
      </c>
      <c r="C17" s="96">
        <f>SUM(C8:C15)</f>
        <v>13600</v>
      </c>
      <c r="D17" s="97"/>
      <c r="E17" s="96">
        <f>SUM(E8:E15)</f>
        <v>156500</v>
      </c>
      <c r="F17" s="97"/>
      <c r="G17" s="96">
        <f>SUM(G8:G13)</f>
        <v>342000</v>
      </c>
      <c r="H17" s="98"/>
    </row>
    <row r="18" spans="1:8" ht="14.1" customHeight="1" x14ac:dyDescent="0.25">
      <c r="A18" s="20"/>
      <c r="B18" s="26"/>
      <c r="C18" s="26"/>
      <c r="D18" s="26"/>
      <c r="E18" s="99"/>
      <c r="F18" s="26"/>
      <c r="G18" s="26"/>
      <c r="H18" s="64"/>
    </row>
    <row r="19" spans="1:8" ht="15" customHeight="1" x14ac:dyDescent="0.25">
      <c r="A19" s="20"/>
      <c r="B19" s="89" t="s">
        <v>84</v>
      </c>
      <c r="C19" s="91"/>
      <c r="D19" s="13"/>
      <c r="E19" s="91"/>
      <c r="F19" s="13"/>
      <c r="G19" s="13"/>
      <c r="H19" s="14"/>
    </row>
    <row r="20" spans="1:8" ht="14.1" customHeight="1" x14ac:dyDescent="0.25">
      <c r="A20" s="20"/>
      <c r="B20" s="26"/>
      <c r="C20" s="91"/>
      <c r="D20" s="13"/>
      <c r="E20" s="13"/>
      <c r="F20" s="13"/>
      <c r="G20" s="13"/>
      <c r="H20" s="14"/>
    </row>
    <row r="21" spans="1:8" ht="13.7" customHeight="1" x14ac:dyDescent="0.25">
      <c r="A21" s="20"/>
      <c r="B21" s="40" t="str">
        <f>'5. PyG'!B37</f>
        <v>Posicionamiento SEO</v>
      </c>
      <c r="C21" s="91">
        <f>'5. PyG'!P37</f>
        <v>3200</v>
      </c>
      <c r="D21" s="100">
        <f>C21/$C$27</f>
        <v>0.56338028169014087</v>
      </c>
      <c r="E21" s="91">
        <f>'5. PyG'!AE37</f>
        <v>9600</v>
      </c>
      <c r="F21" s="100">
        <f>E21/$E$27</f>
        <v>0.56470588235294117</v>
      </c>
      <c r="G21" s="91">
        <f>'5. PyG'!AT37</f>
        <v>12000</v>
      </c>
      <c r="H21" s="101">
        <f>G21/$G$27</f>
        <v>0.61855670103092786</v>
      </c>
    </row>
    <row r="22" spans="1:8" ht="13.7" customHeight="1" x14ac:dyDescent="0.25">
      <c r="A22" s="20"/>
      <c r="B22" s="40" t="str">
        <f>'5. PyG'!B39</f>
        <v>Google ads</v>
      </c>
      <c r="C22" s="91">
        <f>'5. PyG'!P39</f>
        <v>1400</v>
      </c>
      <c r="D22" s="100">
        <f>C22/$C$27</f>
        <v>0.24647887323943662</v>
      </c>
      <c r="E22" s="91">
        <f>'5. PyG'!AE39</f>
        <v>4200</v>
      </c>
      <c r="F22" s="100">
        <f>E22/$E$27</f>
        <v>0.24705882352941178</v>
      </c>
      <c r="G22" s="91">
        <f>'5. PyG'!AT39</f>
        <v>4200</v>
      </c>
      <c r="H22" s="101">
        <f>G22/$G$27</f>
        <v>0.21649484536082475</v>
      </c>
    </row>
    <row r="23" spans="1:8" ht="13.7" customHeight="1" x14ac:dyDescent="0.25">
      <c r="A23" s="20"/>
      <c r="B23" s="40" t="str">
        <f>'5. PyG'!B40</f>
        <v>Facebook ads</v>
      </c>
      <c r="C23" s="91">
        <f>'5. PyG'!P40</f>
        <v>1000</v>
      </c>
      <c r="D23" s="100">
        <f>C23/$C$27</f>
        <v>0.176056338028169</v>
      </c>
      <c r="E23" s="91">
        <f>'5. PyG'!AE40</f>
        <v>3000</v>
      </c>
      <c r="F23" s="100">
        <f>E23/$E$27</f>
        <v>0.17647058823529413</v>
      </c>
      <c r="G23" s="91">
        <f>'5. PyG'!AT40</f>
        <v>3000</v>
      </c>
      <c r="H23" s="101">
        <f>G23/$G$27</f>
        <v>0.15463917525773196</v>
      </c>
    </row>
    <row r="24" spans="1:8" ht="13.7" customHeight="1" x14ac:dyDescent="0.25">
      <c r="A24" s="20"/>
      <c r="B24" s="40" t="str">
        <f>'5. PyG'!B41</f>
        <v>Material físico (trípticos y panfletos)</v>
      </c>
      <c r="C24" s="91">
        <f>'5. PyG'!P41</f>
        <v>40</v>
      </c>
      <c r="D24" s="100">
        <f>C24/$C$27</f>
        <v>7.0422535211267607E-3</v>
      </c>
      <c r="E24" s="91">
        <f>'5. PyG'!AE41</f>
        <v>120</v>
      </c>
      <c r="F24" s="100">
        <f>E24/$E$27</f>
        <v>7.058823529411765E-3</v>
      </c>
      <c r="G24" s="91">
        <f>'5. PyG'!AT41</f>
        <v>120</v>
      </c>
      <c r="H24" s="101">
        <f>G24/$G$27</f>
        <v>6.1855670103092781E-3</v>
      </c>
    </row>
    <row r="25" spans="1:8" ht="13.7" customHeight="1" x14ac:dyDescent="0.25">
      <c r="A25" s="20"/>
      <c r="B25" s="40" t="str">
        <f>'5. PyG'!B42</f>
        <v>Otros</v>
      </c>
      <c r="C25" s="91">
        <f>'5. PyG'!P42</f>
        <v>40</v>
      </c>
      <c r="D25" s="100">
        <f>C25/$C$27</f>
        <v>7.0422535211267607E-3</v>
      </c>
      <c r="E25" s="91">
        <f>'5. PyG'!AE42</f>
        <v>80</v>
      </c>
      <c r="F25" s="100">
        <f>E25/$E$27</f>
        <v>4.7058823529411761E-3</v>
      </c>
      <c r="G25" s="91">
        <f>'5. PyG'!AT42</f>
        <v>80</v>
      </c>
      <c r="H25" s="101">
        <f>G25/$G$27</f>
        <v>4.1237113402061857E-3</v>
      </c>
    </row>
    <row r="26" spans="1:8" ht="15" customHeight="1" x14ac:dyDescent="0.25">
      <c r="A26" s="20"/>
      <c r="B26" s="18"/>
      <c r="C26" s="18"/>
      <c r="D26" s="18"/>
      <c r="E26" s="18"/>
      <c r="F26" s="18"/>
      <c r="G26" s="18"/>
      <c r="H26" s="19"/>
    </row>
    <row r="27" spans="1:8" ht="15" customHeight="1" x14ac:dyDescent="0.25">
      <c r="A27" s="102"/>
      <c r="B27" s="95" t="s">
        <v>83</v>
      </c>
      <c r="C27" s="96">
        <f>SUM(C21:C25)</f>
        <v>5680</v>
      </c>
      <c r="D27" s="97"/>
      <c r="E27" s="96">
        <f>SUM(E21:E25)</f>
        <v>17000</v>
      </c>
      <c r="F27" s="97"/>
      <c r="G27" s="96">
        <f>SUM(G21:G25)</f>
        <v>19400</v>
      </c>
      <c r="H27" s="98"/>
    </row>
  </sheetData>
  <mergeCells count="3">
    <mergeCell ref="G4:H4"/>
    <mergeCell ref="E4:F4"/>
    <mergeCell ref="C4:D4"/>
  </mergeCells>
  <pageMargins left="0.7" right="0.7"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79"/>
  <sheetViews>
    <sheetView showGridLines="0" topLeftCell="A55" workbookViewId="0">
      <selection activeCell="AQ18" sqref="AQ18"/>
    </sheetView>
  </sheetViews>
  <sheetFormatPr baseColWidth="10" defaultColWidth="10.85546875" defaultRowHeight="14.45" customHeight="1" x14ac:dyDescent="0.25"/>
  <cols>
    <col min="1" max="1" width="3.85546875" style="103" customWidth="1"/>
    <col min="2" max="2" width="38.28515625" style="103" customWidth="1"/>
    <col min="3" max="14" width="11.140625" style="103" customWidth="1"/>
    <col min="15" max="15" width="10.85546875" style="103" customWidth="1"/>
    <col min="16" max="16" width="12.28515625" style="103" customWidth="1"/>
    <col min="17" max="17" width="10.85546875" style="103" customWidth="1"/>
    <col min="18" max="29" width="11.140625" style="103" customWidth="1"/>
    <col min="30" max="30" width="10.85546875" style="103" customWidth="1"/>
    <col min="31" max="31" width="12.28515625" style="103" customWidth="1"/>
    <col min="32" max="32" width="10.85546875" style="103" customWidth="1"/>
    <col min="33" max="44" width="12.28515625" style="103" customWidth="1"/>
    <col min="45" max="45" width="10.85546875" style="103" customWidth="1"/>
    <col min="46" max="46" width="13.28515625" style="103" customWidth="1"/>
    <col min="47" max="47" width="10.85546875" style="103" customWidth="1"/>
    <col min="48" max="16384" width="10.85546875" style="103"/>
  </cols>
  <sheetData>
    <row r="1" spans="1:46" ht="15" customHeight="1" x14ac:dyDescent="0.25">
      <c r="A1" s="6"/>
      <c r="B1" s="8"/>
      <c r="C1" s="8"/>
      <c r="D1" s="8"/>
      <c r="E1" s="8"/>
      <c r="F1" s="8"/>
      <c r="G1" s="8"/>
      <c r="H1" s="8"/>
      <c r="I1" s="8"/>
      <c r="J1" s="8"/>
      <c r="K1" s="8"/>
      <c r="L1" s="8"/>
      <c r="M1" s="8"/>
      <c r="N1" s="8"/>
      <c r="O1" s="8"/>
      <c r="P1" s="75"/>
      <c r="Q1" s="8"/>
      <c r="R1" s="8"/>
      <c r="S1" s="8"/>
      <c r="T1" s="8"/>
      <c r="U1" s="8"/>
      <c r="V1" s="8"/>
      <c r="W1" s="8"/>
      <c r="X1" s="8"/>
      <c r="Y1" s="8"/>
      <c r="Z1" s="8"/>
      <c r="AA1" s="8"/>
      <c r="AB1" s="8"/>
      <c r="AC1" s="8"/>
      <c r="AD1" s="8"/>
      <c r="AE1" s="75"/>
      <c r="AF1" s="8"/>
      <c r="AG1" s="8"/>
      <c r="AH1" s="8"/>
      <c r="AI1" s="8"/>
      <c r="AJ1" s="8"/>
      <c r="AK1" s="8"/>
      <c r="AL1" s="8"/>
      <c r="AM1" s="8"/>
      <c r="AN1" s="8"/>
      <c r="AO1" s="8"/>
      <c r="AP1" s="8"/>
      <c r="AQ1" s="8"/>
      <c r="AR1" s="8"/>
      <c r="AS1" s="8"/>
      <c r="AT1" s="76"/>
    </row>
    <row r="2" spans="1:46" ht="15" customHeight="1" x14ac:dyDescent="0.25">
      <c r="A2" s="20"/>
      <c r="B2" s="13"/>
      <c r="C2" s="25" t="s">
        <v>7</v>
      </c>
      <c r="D2" s="25" t="s">
        <v>8</v>
      </c>
      <c r="E2" s="25" t="s">
        <v>9</v>
      </c>
      <c r="F2" s="25" t="s">
        <v>10</v>
      </c>
      <c r="G2" s="25" t="s">
        <v>11</v>
      </c>
      <c r="H2" s="25" t="s">
        <v>12</v>
      </c>
      <c r="I2" s="25" t="s">
        <v>13</v>
      </c>
      <c r="J2" s="25" t="s">
        <v>14</v>
      </c>
      <c r="K2" s="25" t="s">
        <v>15</v>
      </c>
      <c r="L2" s="25" t="s">
        <v>16</v>
      </c>
      <c r="M2" s="25" t="s">
        <v>17</v>
      </c>
      <c r="N2" s="25" t="s">
        <v>18</v>
      </c>
      <c r="O2" s="22"/>
      <c r="P2" s="23">
        <v>2023</v>
      </c>
      <c r="Q2" s="24"/>
      <c r="R2" s="25" t="s">
        <v>7</v>
      </c>
      <c r="S2" s="25" t="s">
        <v>8</v>
      </c>
      <c r="T2" s="25" t="s">
        <v>9</v>
      </c>
      <c r="U2" s="25" t="s">
        <v>10</v>
      </c>
      <c r="V2" s="25" t="s">
        <v>11</v>
      </c>
      <c r="W2" s="25" t="s">
        <v>12</v>
      </c>
      <c r="X2" s="25" t="s">
        <v>13</v>
      </c>
      <c r="Y2" s="25" t="s">
        <v>14</v>
      </c>
      <c r="Z2" s="25" t="s">
        <v>15</v>
      </c>
      <c r="AA2" s="25" t="s">
        <v>16</v>
      </c>
      <c r="AB2" s="25" t="s">
        <v>17</v>
      </c>
      <c r="AC2" s="25" t="s">
        <v>18</v>
      </c>
      <c r="AD2" s="22"/>
      <c r="AE2" s="23">
        <v>2024</v>
      </c>
      <c r="AF2" s="24"/>
      <c r="AG2" s="25" t="s">
        <v>7</v>
      </c>
      <c r="AH2" s="25" t="s">
        <v>8</v>
      </c>
      <c r="AI2" s="25" t="s">
        <v>9</v>
      </c>
      <c r="AJ2" s="25" t="s">
        <v>10</v>
      </c>
      <c r="AK2" s="25" t="s">
        <v>11</v>
      </c>
      <c r="AL2" s="25" t="s">
        <v>12</v>
      </c>
      <c r="AM2" s="25" t="s">
        <v>13</v>
      </c>
      <c r="AN2" s="25" t="s">
        <v>14</v>
      </c>
      <c r="AO2" s="25" t="s">
        <v>15</v>
      </c>
      <c r="AP2" s="25" t="s">
        <v>16</v>
      </c>
      <c r="AQ2" s="25" t="s">
        <v>17</v>
      </c>
      <c r="AR2" s="25" t="s">
        <v>18</v>
      </c>
      <c r="AS2" s="22"/>
      <c r="AT2" s="23">
        <v>2025</v>
      </c>
    </row>
    <row r="3" spans="1:46" ht="14.1" customHeight="1" x14ac:dyDescent="0.25">
      <c r="A3" s="20"/>
      <c r="B3" s="13"/>
      <c r="C3" s="26"/>
      <c r="D3" s="26"/>
      <c r="E3" s="26"/>
      <c r="F3" s="26"/>
      <c r="G3" s="26"/>
      <c r="H3" s="26"/>
      <c r="I3" s="26"/>
      <c r="J3" s="26"/>
      <c r="K3" s="26"/>
      <c r="L3" s="26"/>
      <c r="M3" s="26"/>
      <c r="N3" s="26"/>
      <c r="O3" s="22"/>
      <c r="P3" s="58"/>
      <c r="Q3" s="24"/>
      <c r="R3" s="26"/>
      <c r="S3" s="26"/>
      <c r="T3" s="26"/>
      <c r="U3" s="26"/>
      <c r="V3" s="26"/>
      <c r="W3" s="26"/>
      <c r="X3" s="26"/>
      <c r="Y3" s="26"/>
      <c r="Z3" s="26"/>
      <c r="AA3" s="26"/>
      <c r="AB3" s="26"/>
      <c r="AC3" s="26"/>
      <c r="AD3" s="22"/>
      <c r="AE3" s="58"/>
      <c r="AF3" s="24"/>
      <c r="AG3" s="26"/>
      <c r="AH3" s="26"/>
      <c r="AI3" s="26"/>
      <c r="AJ3" s="26"/>
      <c r="AK3" s="26"/>
      <c r="AL3" s="26"/>
      <c r="AM3" s="26"/>
      <c r="AN3" s="26"/>
      <c r="AO3" s="26"/>
      <c r="AP3" s="26"/>
      <c r="AQ3" s="26"/>
      <c r="AR3" s="26"/>
      <c r="AS3" s="22"/>
      <c r="AT3" s="58"/>
    </row>
    <row r="4" spans="1:46" ht="15" customHeight="1" x14ac:dyDescent="0.25">
      <c r="A4" s="10"/>
      <c r="B4" s="11" t="s">
        <v>88</v>
      </c>
      <c r="C4" s="13"/>
      <c r="D4" s="13"/>
      <c r="E4" s="13"/>
      <c r="F4" s="13"/>
      <c r="G4" s="13"/>
      <c r="H4" s="13"/>
      <c r="I4" s="13"/>
      <c r="J4" s="13"/>
      <c r="K4" s="13"/>
      <c r="L4" s="13"/>
      <c r="M4" s="13"/>
      <c r="N4" s="13"/>
      <c r="O4" s="22"/>
      <c r="P4" s="39"/>
      <c r="Q4" s="24"/>
      <c r="R4" s="13"/>
      <c r="S4" s="13"/>
      <c r="T4" s="13"/>
      <c r="U4" s="13"/>
      <c r="V4" s="13"/>
      <c r="W4" s="13"/>
      <c r="X4" s="13"/>
      <c r="Y4" s="13"/>
      <c r="Z4" s="13"/>
      <c r="AA4" s="13"/>
      <c r="AB4" s="13"/>
      <c r="AC4" s="13"/>
      <c r="AD4" s="22"/>
      <c r="AE4" s="39"/>
      <c r="AF4" s="24"/>
      <c r="AG4" s="13"/>
      <c r="AH4" s="13"/>
      <c r="AI4" s="13"/>
      <c r="AJ4" s="13"/>
      <c r="AK4" s="13"/>
      <c r="AL4" s="13"/>
      <c r="AM4" s="13"/>
      <c r="AN4" s="13"/>
      <c r="AO4" s="13"/>
      <c r="AP4" s="13"/>
      <c r="AQ4" s="13"/>
      <c r="AR4" s="13"/>
      <c r="AS4" s="22"/>
      <c r="AT4" s="39"/>
    </row>
    <row r="5" spans="1:46" ht="14.1" customHeight="1" x14ac:dyDescent="0.25">
      <c r="A5" s="15"/>
      <c r="B5" s="26"/>
      <c r="C5" s="13"/>
      <c r="D5" s="13"/>
      <c r="E5" s="13"/>
      <c r="F5" s="13"/>
      <c r="G5" s="13"/>
      <c r="H5" s="13"/>
      <c r="I5" s="13"/>
      <c r="J5" s="13"/>
      <c r="K5" s="13"/>
      <c r="L5" s="13"/>
      <c r="M5" s="13"/>
      <c r="N5" s="13"/>
      <c r="O5" s="22"/>
      <c r="P5" s="39"/>
      <c r="Q5" s="24"/>
      <c r="R5" s="13"/>
      <c r="S5" s="13"/>
      <c r="T5" s="13"/>
      <c r="U5" s="13"/>
      <c r="V5" s="13"/>
      <c r="W5" s="13"/>
      <c r="X5" s="13"/>
      <c r="Y5" s="13"/>
      <c r="Z5" s="13"/>
      <c r="AA5" s="13"/>
      <c r="AB5" s="13"/>
      <c r="AC5" s="13"/>
      <c r="AD5" s="22"/>
      <c r="AE5" s="39"/>
      <c r="AF5" s="24"/>
      <c r="AG5" s="13"/>
      <c r="AH5" s="13"/>
      <c r="AI5" s="13"/>
      <c r="AJ5" s="13"/>
      <c r="AK5" s="13"/>
      <c r="AL5" s="13"/>
      <c r="AM5" s="13"/>
      <c r="AN5" s="13"/>
      <c r="AO5" s="13"/>
      <c r="AP5" s="13"/>
      <c r="AQ5" s="13"/>
      <c r="AR5" s="13"/>
      <c r="AS5" s="22"/>
      <c r="AT5" s="39"/>
    </row>
    <row r="6" spans="1:46" ht="13.5" customHeight="1" x14ac:dyDescent="0.25">
      <c r="A6" s="20"/>
      <c r="B6" s="104" t="s">
        <v>89</v>
      </c>
      <c r="C6" s="13"/>
      <c r="D6" s="13"/>
      <c r="E6" s="13"/>
      <c r="F6" s="13"/>
      <c r="G6" s="13"/>
      <c r="H6" s="13"/>
      <c r="I6" s="13"/>
      <c r="J6" s="13"/>
      <c r="K6" s="13"/>
      <c r="L6" s="13"/>
      <c r="M6" s="13"/>
      <c r="N6" s="13"/>
      <c r="O6" s="22"/>
      <c r="P6" s="39"/>
      <c r="Q6" s="24"/>
      <c r="R6" s="13"/>
      <c r="S6" s="13"/>
      <c r="T6" s="13"/>
      <c r="U6" s="13"/>
      <c r="V6" s="13"/>
      <c r="W6" s="13"/>
      <c r="X6" s="13"/>
      <c r="Y6" s="13"/>
      <c r="Z6" s="13"/>
      <c r="AA6" s="13"/>
      <c r="AB6" s="13"/>
      <c r="AC6" s="13"/>
      <c r="AD6" s="22"/>
      <c r="AE6" s="39"/>
      <c r="AF6" s="24"/>
      <c r="AG6" s="13"/>
      <c r="AH6" s="13"/>
      <c r="AI6" s="13"/>
      <c r="AJ6" s="13"/>
      <c r="AK6" s="13"/>
      <c r="AL6" s="13"/>
      <c r="AM6" s="13"/>
      <c r="AN6" s="13"/>
      <c r="AO6" s="13"/>
      <c r="AP6" s="13"/>
      <c r="AQ6" s="13"/>
      <c r="AR6" s="13"/>
      <c r="AS6" s="22"/>
      <c r="AT6" s="39"/>
    </row>
    <row r="7" spans="1:46" ht="13.5" customHeight="1" x14ac:dyDescent="0.25">
      <c r="A7" s="20"/>
      <c r="B7" s="83"/>
      <c r="C7" s="13"/>
      <c r="D7" s="13"/>
      <c r="E7" s="13"/>
      <c r="F7" s="13"/>
      <c r="G7" s="13"/>
      <c r="H7" s="13"/>
      <c r="I7" s="13"/>
      <c r="J7" s="13"/>
      <c r="K7" s="13"/>
      <c r="L7" s="13"/>
      <c r="M7" s="13"/>
      <c r="N7" s="13"/>
      <c r="O7" s="22"/>
      <c r="P7" s="39"/>
      <c r="Q7" s="24"/>
      <c r="R7" s="13"/>
      <c r="S7" s="13"/>
      <c r="T7" s="13"/>
      <c r="U7" s="13"/>
      <c r="V7" s="13"/>
      <c r="W7" s="13"/>
      <c r="X7" s="13"/>
      <c r="Y7" s="13"/>
      <c r="Z7" s="13"/>
      <c r="AA7" s="13"/>
      <c r="AB7" s="13"/>
      <c r="AC7" s="13"/>
      <c r="AD7" s="22"/>
      <c r="AE7" s="39"/>
      <c r="AF7" s="24"/>
      <c r="AG7" s="13"/>
      <c r="AH7" s="13"/>
      <c r="AI7" s="13"/>
      <c r="AJ7" s="13"/>
      <c r="AK7" s="13"/>
      <c r="AL7" s="13"/>
      <c r="AM7" s="13"/>
      <c r="AN7" s="13"/>
      <c r="AO7" s="13"/>
      <c r="AP7" s="13"/>
      <c r="AQ7" s="13"/>
      <c r="AR7" s="13"/>
      <c r="AS7" s="22"/>
      <c r="AT7" s="39"/>
    </row>
    <row r="8" spans="1:46" ht="13.5" customHeight="1" x14ac:dyDescent="0.25">
      <c r="A8" s="20"/>
      <c r="B8" s="40" t="s">
        <v>75</v>
      </c>
      <c r="C8" s="77"/>
      <c r="D8" s="77"/>
      <c r="E8" s="77"/>
      <c r="F8" s="77"/>
      <c r="G8" s="77"/>
      <c r="H8" s="77"/>
      <c r="I8" s="77"/>
      <c r="J8" s="77"/>
      <c r="K8" s="77">
        <v>1</v>
      </c>
      <c r="L8" s="77">
        <v>1</v>
      </c>
      <c r="M8" s="77">
        <v>1</v>
      </c>
      <c r="N8" s="77">
        <v>1</v>
      </c>
      <c r="O8" s="22"/>
      <c r="P8" s="39"/>
      <c r="Q8" s="24"/>
      <c r="R8" s="77">
        <v>1</v>
      </c>
      <c r="S8" s="77">
        <v>1</v>
      </c>
      <c r="T8" s="77">
        <v>1</v>
      </c>
      <c r="U8" s="77">
        <v>1</v>
      </c>
      <c r="V8" s="77">
        <v>1</v>
      </c>
      <c r="W8" s="77">
        <v>1</v>
      </c>
      <c r="X8" s="77">
        <v>1</v>
      </c>
      <c r="Y8" s="77">
        <v>1</v>
      </c>
      <c r="Z8" s="77">
        <v>1</v>
      </c>
      <c r="AA8" s="77">
        <v>1</v>
      </c>
      <c r="AB8" s="77">
        <v>1</v>
      </c>
      <c r="AC8" s="77">
        <v>1</v>
      </c>
      <c r="AD8" s="22"/>
      <c r="AE8" s="39"/>
      <c r="AF8" s="24"/>
      <c r="AG8" s="77">
        <v>1</v>
      </c>
      <c r="AH8" s="77">
        <v>1</v>
      </c>
      <c r="AI8" s="77">
        <v>1</v>
      </c>
      <c r="AJ8" s="77">
        <v>1</v>
      </c>
      <c r="AK8" s="77">
        <v>1</v>
      </c>
      <c r="AL8" s="77">
        <v>1</v>
      </c>
      <c r="AM8" s="77">
        <v>1</v>
      </c>
      <c r="AN8" s="77">
        <v>1</v>
      </c>
      <c r="AO8" s="77">
        <v>1</v>
      </c>
      <c r="AP8" s="77">
        <v>1</v>
      </c>
      <c r="AQ8" s="77">
        <v>1</v>
      </c>
      <c r="AR8" s="77">
        <v>1</v>
      </c>
      <c r="AS8" s="22"/>
      <c r="AT8" s="39"/>
    </row>
    <row r="9" spans="1:46" ht="13.5" customHeight="1" x14ac:dyDescent="0.25">
      <c r="A9" s="20"/>
      <c r="B9" s="40" t="s">
        <v>76</v>
      </c>
      <c r="C9" s="77"/>
      <c r="D9" s="77"/>
      <c r="E9" s="77"/>
      <c r="F9" s="77"/>
      <c r="G9" s="77"/>
      <c r="H9" s="77"/>
      <c r="I9" s="77"/>
      <c r="J9" s="77"/>
      <c r="K9" s="77">
        <v>1</v>
      </c>
      <c r="L9" s="77">
        <v>1</v>
      </c>
      <c r="M9" s="77">
        <v>1</v>
      </c>
      <c r="N9" s="77">
        <v>1</v>
      </c>
      <c r="O9" s="22"/>
      <c r="P9" s="39"/>
      <c r="Q9" s="24"/>
      <c r="R9" s="77">
        <v>1</v>
      </c>
      <c r="S9" s="77">
        <v>1</v>
      </c>
      <c r="T9" s="77">
        <v>1</v>
      </c>
      <c r="U9" s="77">
        <v>1</v>
      </c>
      <c r="V9" s="77">
        <v>1</v>
      </c>
      <c r="W9" s="77">
        <v>1</v>
      </c>
      <c r="X9" s="77">
        <v>1</v>
      </c>
      <c r="Y9" s="77">
        <v>1</v>
      </c>
      <c r="Z9" s="77">
        <v>1</v>
      </c>
      <c r="AA9" s="77">
        <v>1</v>
      </c>
      <c r="AB9" s="77">
        <v>1</v>
      </c>
      <c r="AC9" s="77">
        <v>1</v>
      </c>
      <c r="AD9" s="22"/>
      <c r="AE9" s="39"/>
      <c r="AF9" s="24"/>
      <c r="AG9" s="77">
        <v>1</v>
      </c>
      <c r="AH9" s="77">
        <v>1</v>
      </c>
      <c r="AI9" s="77">
        <v>1</v>
      </c>
      <c r="AJ9" s="77">
        <v>1</v>
      </c>
      <c r="AK9" s="77">
        <v>1</v>
      </c>
      <c r="AL9" s="77">
        <v>1</v>
      </c>
      <c r="AM9" s="77">
        <v>1</v>
      </c>
      <c r="AN9" s="77">
        <v>1</v>
      </c>
      <c r="AO9" s="77">
        <v>1</v>
      </c>
      <c r="AP9" s="77">
        <v>1</v>
      </c>
      <c r="AQ9" s="77">
        <v>1</v>
      </c>
      <c r="AR9" s="77">
        <v>1</v>
      </c>
      <c r="AS9" s="22"/>
      <c r="AT9" s="39"/>
    </row>
    <row r="10" spans="1:46" ht="13.5" customHeight="1" x14ac:dyDescent="0.25">
      <c r="A10" s="20"/>
      <c r="B10" s="40" t="s">
        <v>77</v>
      </c>
      <c r="C10" s="77"/>
      <c r="D10" s="77"/>
      <c r="E10" s="77"/>
      <c r="F10" s="77"/>
      <c r="G10" s="77"/>
      <c r="H10" s="77"/>
      <c r="I10" s="77"/>
      <c r="J10" s="77"/>
      <c r="K10" s="77">
        <v>1</v>
      </c>
      <c r="L10" s="77">
        <v>1</v>
      </c>
      <c r="M10" s="77">
        <v>1</v>
      </c>
      <c r="N10" s="77">
        <v>1</v>
      </c>
      <c r="O10" s="22"/>
      <c r="P10" s="39"/>
      <c r="Q10" s="24"/>
      <c r="R10" s="77">
        <v>1</v>
      </c>
      <c r="S10" s="77">
        <v>1</v>
      </c>
      <c r="T10" s="77">
        <v>1</v>
      </c>
      <c r="U10" s="77">
        <v>1</v>
      </c>
      <c r="V10" s="77">
        <v>1</v>
      </c>
      <c r="W10" s="77">
        <v>1</v>
      </c>
      <c r="X10" s="77">
        <v>1</v>
      </c>
      <c r="Y10" s="77">
        <v>1</v>
      </c>
      <c r="Z10" s="77">
        <v>1</v>
      </c>
      <c r="AA10" s="77">
        <v>1</v>
      </c>
      <c r="AB10" s="77">
        <v>1</v>
      </c>
      <c r="AC10" s="77">
        <v>1</v>
      </c>
      <c r="AD10" s="22"/>
      <c r="AE10" s="39"/>
      <c r="AF10" s="24"/>
      <c r="AG10" s="77">
        <v>1</v>
      </c>
      <c r="AH10" s="77">
        <v>1</v>
      </c>
      <c r="AI10" s="77">
        <v>1</v>
      </c>
      <c r="AJ10" s="77">
        <v>1</v>
      </c>
      <c r="AK10" s="77">
        <v>1</v>
      </c>
      <c r="AL10" s="77">
        <v>1</v>
      </c>
      <c r="AM10" s="77">
        <v>1</v>
      </c>
      <c r="AN10" s="77">
        <v>1</v>
      </c>
      <c r="AO10" s="77">
        <v>1</v>
      </c>
      <c r="AP10" s="77">
        <v>1</v>
      </c>
      <c r="AQ10" s="77">
        <v>1</v>
      </c>
      <c r="AR10" s="77">
        <v>1</v>
      </c>
      <c r="AS10" s="22"/>
      <c r="AT10" s="39"/>
    </row>
    <row r="11" spans="1:46" ht="13.5" customHeight="1" x14ac:dyDescent="0.25">
      <c r="A11" s="20"/>
      <c r="B11" s="105"/>
      <c r="C11" s="105"/>
      <c r="D11" s="105"/>
      <c r="E11" s="105"/>
      <c r="F11" s="105"/>
      <c r="G11" s="105"/>
      <c r="H11" s="105"/>
      <c r="I11" s="105"/>
      <c r="J11" s="105"/>
      <c r="K11" s="105"/>
      <c r="L11" s="105"/>
      <c r="M11" s="105"/>
      <c r="N11" s="105"/>
      <c r="O11" s="22"/>
      <c r="P11" s="39"/>
      <c r="Q11" s="24"/>
      <c r="R11" s="105"/>
      <c r="S11" s="105"/>
      <c r="T11" s="105"/>
      <c r="U11" s="105"/>
      <c r="V11" s="105"/>
      <c r="W11" s="105"/>
      <c r="X11" s="105"/>
      <c r="Y11" s="105"/>
      <c r="Z11" s="105"/>
      <c r="AA11" s="105"/>
      <c r="AB11" s="105"/>
      <c r="AC11" s="105"/>
      <c r="AD11" s="22"/>
      <c r="AE11" s="39"/>
      <c r="AF11" s="24"/>
      <c r="AG11" s="105"/>
      <c r="AH11" s="105"/>
      <c r="AI11" s="105"/>
      <c r="AJ11" s="105"/>
      <c r="AK11" s="105"/>
      <c r="AL11" s="105"/>
      <c r="AM11" s="105"/>
      <c r="AN11" s="105"/>
      <c r="AO11" s="105"/>
      <c r="AP11" s="105"/>
      <c r="AQ11" s="105"/>
      <c r="AR11" s="105"/>
      <c r="AS11" s="22"/>
      <c r="AT11" s="39"/>
    </row>
    <row r="12" spans="1:46" ht="13.5" customHeight="1" x14ac:dyDescent="0.25">
      <c r="A12" s="106"/>
      <c r="B12" s="107" t="s">
        <v>83</v>
      </c>
      <c r="C12" s="108"/>
      <c r="D12" s="108"/>
      <c r="E12" s="108"/>
      <c r="F12" s="108"/>
      <c r="G12" s="108"/>
      <c r="H12" s="108"/>
      <c r="I12" s="108"/>
      <c r="J12" s="108"/>
      <c r="K12" s="108">
        <f>SUM(K8:K10)</f>
        <v>3</v>
      </c>
      <c r="L12" s="108">
        <f>SUM(L8:L10)</f>
        <v>3</v>
      </c>
      <c r="M12" s="108">
        <f>SUM(M8:M10)</f>
        <v>3</v>
      </c>
      <c r="N12" s="109">
        <f>SUM(N8:N10)</f>
        <v>3</v>
      </c>
      <c r="O12" s="110"/>
      <c r="P12" s="39"/>
      <c r="Q12" s="111"/>
      <c r="R12" s="112">
        <f t="shared" ref="R12:AC12" si="0">SUM(R8:R10)</f>
        <v>3</v>
      </c>
      <c r="S12" s="108">
        <f t="shared" si="0"/>
        <v>3</v>
      </c>
      <c r="T12" s="108">
        <f t="shared" si="0"/>
        <v>3</v>
      </c>
      <c r="U12" s="108">
        <f t="shared" si="0"/>
        <v>3</v>
      </c>
      <c r="V12" s="108">
        <f t="shared" si="0"/>
        <v>3</v>
      </c>
      <c r="W12" s="108">
        <f t="shared" si="0"/>
        <v>3</v>
      </c>
      <c r="X12" s="108">
        <f t="shared" si="0"/>
        <v>3</v>
      </c>
      <c r="Y12" s="108">
        <f t="shared" si="0"/>
        <v>3</v>
      </c>
      <c r="Z12" s="108">
        <f t="shared" si="0"/>
        <v>3</v>
      </c>
      <c r="AA12" s="108">
        <f t="shared" si="0"/>
        <v>3</v>
      </c>
      <c r="AB12" s="108">
        <f t="shared" si="0"/>
        <v>3</v>
      </c>
      <c r="AC12" s="109">
        <f t="shared" si="0"/>
        <v>3</v>
      </c>
      <c r="AD12" s="110"/>
      <c r="AE12" s="39"/>
      <c r="AF12" s="111"/>
      <c r="AG12" s="112">
        <f t="shared" ref="AG12:AR12" si="1">SUM(AG8:AG10)</f>
        <v>3</v>
      </c>
      <c r="AH12" s="108">
        <f t="shared" si="1"/>
        <v>3</v>
      </c>
      <c r="AI12" s="108">
        <f t="shared" si="1"/>
        <v>3</v>
      </c>
      <c r="AJ12" s="108">
        <f t="shared" si="1"/>
        <v>3</v>
      </c>
      <c r="AK12" s="108">
        <f t="shared" si="1"/>
        <v>3</v>
      </c>
      <c r="AL12" s="108">
        <f t="shared" si="1"/>
        <v>3</v>
      </c>
      <c r="AM12" s="108">
        <f t="shared" si="1"/>
        <v>3</v>
      </c>
      <c r="AN12" s="108">
        <f t="shared" si="1"/>
        <v>3</v>
      </c>
      <c r="AO12" s="108">
        <f t="shared" si="1"/>
        <v>3</v>
      </c>
      <c r="AP12" s="108">
        <f t="shared" si="1"/>
        <v>3</v>
      </c>
      <c r="AQ12" s="108">
        <f t="shared" si="1"/>
        <v>3</v>
      </c>
      <c r="AR12" s="109">
        <f t="shared" si="1"/>
        <v>3</v>
      </c>
      <c r="AS12" s="110"/>
      <c r="AT12" s="39"/>
    </row>
    <row r="13" spans="1:46" ht="13.5" customHeight="1" x14ac:dyDescent="0.25">
      <c r="A13" s="20"/>
      <c r="B13" s="83"/>
      <c r="C13" s="83"/>
      <c r="D13" s="83"/>
      <c r="E13" s="83"/>
      <c r="F13" s="83"/>
      <c r="G13" s="83"/>
      <c r="H13" s="83"/>
      <c r="I13" s="83"/>
      <c r="J13" s="83"/>
      <c r="K13" s="83"/>
      <c r="L13" s="83"/>
      <c r="M13" s="83"/>
      <c r="N13" s="83"/>
      <c r="O13" s="22"/>
      <c r="P13" s="39"/>
      <c r="Q13" s="24"/>
      <c r="R13" s="83"/>
      <c r="S13" s="83"/>
      <c r="T13" s="83"/>
      <c r="U13" s="83"/>
      <c r="V13" s="83"/>
      <c r="W13" s="83"/>
      <c r="X13" s="83"/>
      <c r="Y13" s="83"/>
      <c r="Z13" s="83"/>
      <c r="AA13" s="83"/>
      <c r="AB13" s="83"/>
      <c r="AC13" s="83"/>
      <c r="AD13" s="22"/>
      <c r="AE13" s="39"/>
      <c r="AF13" s="24"/>
      <c r="AG13" s="83"/>
      <c r="AH13" s="83"/>
      <c r="AI13" s="83"/>
      <c r="AJ13" s="83"/>
      <c r="AK13" s="83"/>
      <c r="AL13" s="83"/>
      <c r="AM13" s="83"/>
      <c r="AN13" s="83"/>
      <c r="AO13" s="83"/>
      <c r="AP13" s="83"/>
      <c r="AQ13" s="83"/>
      <c r="AR13" s="83"/>
      <c r="AS13" s="22"/>
      <c r="AT13" s="39"/>
    </row>
    <row r="14" spans="1:46" ht="13.5" customHeight="1" x14ac:dyDescent="0.25">
      <c r="A14" s="20"/>
      <c r="B14" s="104" t="s">
        <v>90</v>
      </c>
      <c r="C14" s="13"/>
      <c r="D14" s="13"/>
      <c r="E14" s="13"/>
      <c r="F14" s="13"/>
      <c r="G14" s="13"/>
      <c r="H14" s="13"/>
      <c r="I14" s="13"/>
      <c r="J14" s="13"/>
      <c r="K14" s="13"/>
      <c r="L14" s="13"/>
      <c r="M14" s="13"/>
      <c r="N14" s="13"/>
      <c r="O14" s="22"/>
      <c r="P14" s="39"/>
      <c r="Q14" s="24"/>
      <c r="R14" s="13"/>
      <c r="S14" s="13"/>
      <c r="T14" s="13"/>
      <c r="U14" s="13"/>
      <c r="V14" s="13"/>
      <c r="W14" s="13"/>
      <c r="X14" s="13"/>
      <c r="Y14" s="13"/>
      <c r="Z14" s="13"/>
      <c r="AA14" s="13"/>
      <c r="AB14" s="13"/>
      <c r="AC14" s="13"/>
      <c r="AD14" s="22"/>
      <c r="AE14" s="39"/>
      <c r="AF14" s="24"/>
      <c r="AG14" s="13"/>
      <c r="AH14" s="13"/>
      <c r="AI14" s="13"/>
      <c r="AJ14" s="13"/>
      <c r="AK14" s="13"/>
      <c r="AL14" s="13"/>
      <c r="AM14" s="13"/>
      <c r="AN14" s="13"/>
      <c r="AO14" s="13"/>
      <c r="AP14" s="13"/>
      <c r="AQ14" s="13"/>
      <c r="AR14" s="13"/>
      <c r="AS14" s="22"/>
      <c r="AT14" s="39"/>
    </row>
    <row r="15" spans="1:46" ht="13.5" customHeight="1" x14ac:dyDescent="0.25">
      <c r="A15" s="20"/>
      <c r="B15" s="83"/>
      <c r="C15" s="13"/>
      <c r="D15" s="13"/>
      <c r="E15" s="13"/>
      <c r="F15" s="13"/>
      <c r="G15" s="13"/>
      <c r="H15" s="13"/>
      <c r="I15" s="13"/>
      <c r="J15" s="13"/>
      <c r="K15" s="13"/>
      <c r="L15" s="13"/>
      <c r="M15" s="13"/>
      <c r="N15" s="13"/>
      <c r="O15" s="22"/>
      <c r="P15" s="39"/>
      <c r="Q15" s="24"/>
      <c r="R15" s="13"/>
      <c r="S15" s="13"/>
      <c r="T15" s="13"/>
      <c r="U15" s="13"/>
      <c r="V15" s="13"/>
      <c r="W15" s="13"/>
      <c r="X15" s="13"/>
      <c r="Y15" s="13"/>
      <c r="Z15" s="13"/>
      <c r="AA15" s="13"/>
      <c r="AB15" s="13"/>
      <c r="AC15" s="13"/>
      <c r="AD15" s="22"/>
      <c r="AE15" s="39"/>
      <c r="AF15" s="24"/>
      <c r="AG15" s="13"/>
      <c r="AH15" s="13"/>
      <c r="AI15" s="13"/>
      <c r="AJ15" s="13"/>
      <c r="AK15" s="13"/>
      <c r="AL15" s="13"/>
      <c r="AM15" s="13"/>
      <c r="AN15" s="13"/>
      <c r="AO15" s="13"/>
      <c r="AP15" s="13"/>
      <c r="AQ15" s="13"/>
      <c r="AR15" s="13"/>
      <c r="AS15" s="22"/>
      <c r="AT15" s="39"/>
    </row>
    <row r="16" spans="1:46" ht="13.5" customHeight="1" x14ac:dyDescent="0.25">
      <c r="A16" s="20"/>
      <c r="B16" s="40" t="s">
        <v>78</v>
      </c>
      <c r="C16" s="77"/>
      <c r="D16" s="77"/>
      <c r="E16" s="77"/>
      <c r="F16" s="77"/>
      <c r="G16" s="77"/>
      <c r="H16" s="77"/>
      <c r="I16" s="77"/>
      <c r="J16" s="77"/>
      <c r="K16" s="77">
        <v>1</v>
      </c>
      <c r="L16" s="77">
        <v>1</v>
      </c>
      <c r="M16" s="77">
        <v>1</v>
      </c>
      <c r="N16" s="77">
        <v>1</v>
      </c>
      <c r="O16" s="22"/>
      <c r="P16" s="39"/>
      <c r="Q16" s="24"/>
      <c r="R16" s="77">
        <v>1</v>
      </c>
      <c r="S16" s="77">
        <v>1</v>
      </c>
      <c r="T16" s="77">
        <v>1</v>
      </c>
      <c r="U16" s="77">
        <v>1</v>
      </c>
      <c r="V16" s="77">
        <v>1</v>
      </c>
      <c r="W16" s="77">
        <v>1</v>
      </c>
      <c r="X16" s="77">
        <v>1</v>
      </c>
      <c r="Y16" s="77">
        <v>1</v>
      </c>
      <c r="Z16" s="77">
        <v>1</v>
      </c>
      <c r="AA16" s="77">
        <v>1</v>
      </c>
      <c r="AB16" s="77">
        <v>1</v>
      </c>
      <c r="AC16" s="77">
        <v>1</v>
      </c>
      <c r="AD16" s="22"/>
      <c r="AE16" s="39"/>
      <c r="AF16" s="24"/>
      <c r="AG16" s="77">
        <v>1</v>
      </c>
      <c r="AH16" s="77">
        <v>1</v>
      </c>
      <c r="AI16" s="77">
        <v>1</v>
      </c>
      <c r="AJ16" s="77">
        <v>1</v>
      </c>
      <c r="AK16" s="77">
        <v>1</v>
      </c>
      <c r="AL16" s="77">
        <v>1</v>
      </c>
      <c r="AM16" s="77">
        <v>1</v>
      </c>
      <c r="AN16" s="77">
        <v>1</v>
      </c>
      <c r="AO16" s="77">
        <v>1</v>
      </c>
      <c r="AP16" s="77">
        <v>1</v>
      </c>
      <c r="AQ16" s="77">
        <v>1</v>
      </c>
      <c r="AR16" s="77">
        <v>1</v>
      </c>
      <c r="AS16" s="22"/>
      <c r="AT16" s="39"/>
    </row>
    <row r="17" spans="1:46" ht="13.5" customHeight="1" x14ac:dyDescent="0.25">
      <c r="A17" s="20"/>
      <c r="B17" s="40" t="s">
        <v>79</v>
      </c>
      <c r="C17" s="77"/>
      <c r="D17" s="77"/>
      <c r="E17" s="77"/>
      <c r="F17" s="77"/>
      <c r="G17" s="77"/>
      <c r="H17" s="77"/>
      <c r="I17" s="77"/>
      <c r="J17" s="77"/>
      <c r="K17" s="77">
        <v>1</v>
      </c>
      <c r="L17" s="77">
        <v>1</v>
      </c>
      <c r="M17" s="77">
        <v>1</v>
      </c>
      <c r="N17" s="77">
        <v>1</v>
      </c>
      <c r="O17" s="22"/>
      <c r="P17" s="39"/>
      <c r="Q17" s="24"/>
      <c r="R17" s="77">
        <v>2</v>
      </c>
      <c r="S17" s="77">
        <v>2</v>
      </c>
      <c r="T17" s="77">
        <v>2</v>
      </c>
      <c r="U17" s="77">
        <v>2</v>
      </c>
      <c r="V17" s="77">
        <v>2</v>
      </c>
      <c r="W17" s="77">
        <v>2</v>
      </c>
      <c r="X17" s="77">
        <v>2</v>
      </c>
      <c r="Y17" s="77">
        <v>2</v>
      </c>
      <c r="Z17" s="77">
        <v>2</v>
      </c>
      <c r="AA17" s="77">
        <v>2</v>
      </c>
      <c r="AB17" s="77">
        <v>2</v>
      </c>
      <c r="AC17" s="77">
        <v>2</v>
      </c>
      <c r="AD17" s="22"/>
      <c r="AE17" s="39"/>
      <c r="AF17" s="24"/>
      <c r="AG17" s="77">
        <v>3</v>
      </c>
      <c r="AH17" s="77">
        <v>3</v>
      </c>
      <c r="AI17" s="77">
        <v>3</v>
      </c>
      <c r="AJ17" s="77">
        <v>3</v>
      </c>
      <c r="AK17" s="77">
        <v>3</v>
      </c>
      <c r="AL17" s="77">
        <v>3</v>
      </c>
      <c r="AM17" s="77">
        <v>3</v>
      </c>
      <c r="AN17" s="77">
        <v>3</v>
      </c>
      <c r="AO17" s="77">
        <v>3</v>
      </c>
      <c r="AP17" s="77">
        <v>3</v>
      </c>
      <c r="AQ17" s="77">
        <v>3</v>
      </c>
      <c r="AR17" s="77">
        <v>3</v>
      </c>
      <c r="AS17" s="22"/>
      <c r="AT17" s="39"/>
    </row>
    <row r="18" spans="1:46" ht="13.5" customHeight="1" x14ac:dyDescent="0.25">
      <c r="A18" s="20"/>
      <c r="B18" s="40" t="s">
        <v>80</v>
      </c>
      <c r="C18" s="77"/>
      <c r="D18" s="77"/>
      <c r="E18" s="77"/>
      <c r="F18" s="77"/>
      <c r="G18" s="77"/>
      <c r="H18" s="77"/>
      <c r="I18" s="77"/>
      <c r="J18" s="77"/>
      <c r="K18" s="77">
        <v>1</v>
      </c>
      <c r="L18" s="77">
        <v>1</v>
      </c>
      <c r="M18" s="77">
        <v>1</v>
      </c>
      <c r="N18" s="77">
        <v>1</v>
      </c>
      <c r="O18" s="22"/>
      <c r="P18" s="39"/>
      <c r="Q18" s="24"/>
      <c r="R18" s="77">
        <v>1</v>
      </c>
      <c r="S18" s="77">
        <v>1</v>
      </c>
      <c r="T18" s="77">
        <v>1</v>
      </c>
      <c r="U18" s="77">
        <v>1</v>
      </c>
      <c r="V18" s="77">
        <v>1</v>
      </c>
      <c r="W18" s="77">
        <v>1</v>
      </c>
      <c r="X18" s="77">
        <v>1</v>
      </c>
      <c r="Y18" s="77">
        <v>1</v>
      </c>
      <c r="Z18" s="77">
        <v>1</v>
      </c>
      <c r="AA18" s="77">
        <v>1</v>
      </c>
      <c r="AB18" s="77">
        <v>1</v>
      </c>
      <c r="AC18" s="77">
        <v>1</v>
      </c>
      <c r="AD18" s="22"/>
      <c r="AE18" s="39"/>
      <c r="AF18" s="24"/>
      <c r="AG18" s="77">
        <v>1</v>
      </c>
      <c r="AH18" s="77">
        <v>1</v>
      </c>
      <c r="AI18" s="77">
        <v>1</v>
      </c>
      <c r="AJ18" s="77">
        <v>1</v>
      </c>
      <c r="AK18" s="77">
        <v>1</v>
      </c>
      <c r="AL18" s="77">
        <v>1</v>
      </c>
      <c r="AM18" s="77">
        <v>1</v>
      </c>
      <c r="AN18" s="77">
        <v>1</v>
      </c>
      <c r="AO18" s="77">
        <v>1</v>
      </c>
      <c r="AP18" s="77">
        <v>1</v>
      </c>
      <c r="AQ18" s="77">
        <v>1</v>
      </c>
      <c r="AR18" s="77">
        <v>1</v>
      </c>
      <c r="AS18" s="22"/>
      <c r="AT18" s="39"/>
    </row>
    <row r="19" spans="1:46" ht="13.5" customHeight="1" x14ac:dyDescent="0.25">
      <c r="A19" s="20"/>
      <c r="B19" s="105"/>
      <c r="C19" s="105"/>
      <c r="D19" s="105"/>
      <c r="E19" s="105"/>
      <c r="F19" s="105"/>
      <c r="G19" s="105"/>
      <c r="H19" s="105"/>
      <c r="I19" s="105"/>
      <c r="J19" s="105"/>
      <c r="K19" s="105"/>
      <c r="L19" s="105"/>
      <c r="M19" s="105"/>
      <c r="N19" s="105"/>
      <c r="O19" s="22"/>
      <c r="P19" s="39"/>
      <c r="Q19" s="24"/>
      <c r="R19" s="105"/>
      <c r="S19" s="105"/>
      <c r="T19" s="105"/>
      <c r="U19" s="105"/>
      <c r="V19" s="105"/>
      <c r="W19" s="105"/>
      <c r="X19" s="105"/>
      <c r="Y19" s="105"/>
      <c r="Z19" s="105"/>
      <c r="AA19" s="105"/>
      <c r="AB19" s="105"/>
      <c r="AC19" s="105"/>
      <c r="AD19" s="22"/>
      <c r="AE19" s="39"/>
      <c r="AF19" s="24"/>
      <c r="AG19" s="105"/>
      <c r="AH19" s="105"/>
      <c r="AI19" s="105"/>
      <c r="AJ19" s="105"/>
      <c r="AK19" s="105"/>
      <c r="AL19" s="105"/>
      <c r="AM19" s="105"/>
      <c r="AN19" s="105"/>
      <c r="AO19" s="105"/>
      <c r="AP19" s="105"/>
      <c r="AQ19" s="105"/>
      <c r="AR19" s="105"/>
      <c r="AS19" s="22"/>
      <c r="AT19" s="39"/>
    </row>
    <row r="20" spans="1:46" ht="13.5" customHeight="1" x14ac:dyDescent="0.25">
      <c r="A20" s="106"/>
      <c r="B20" s="107" t="s">
        <v>83</v>
      </c>
      <c r="C20" s="108"/>
      <c r="D20" s="108"/>
      <c r="E20" s="108"/>
      <c r="F20" s="108"/>
      <c r="G20" s="108"/>
      <c r="H20" s="108"/>
      <c r="I20" s="108"/>
      <c r="J20" s="108"/>
      <c r="K20" s="108">
        <f>SUM(K16:K18)</f>
        <v>3</v>
      </c>
      <c r="L20" s="108">
        <f>SUM(L16:L18)</f>
        <v>3</v>
      </c>
      <c r="M20" s="108">
        <f>SUM(M16:M18)</f>
        <v>3</v>
      </c>
      <c r="N20" s="109">
        <f>SUM(N16:N18)</f>
        <v>3</v>
      </c>
      <c r="O20" s="110"/>
      <c r="P20" s="39"/>
      <c r="Q20" s="111"/>
      <c r="R20" s="112">
        <f t="shared" ref="R20:AC20" si="2">SUM(R16:R18)</f>
        <v>4</v>
      </c>
      <c r="S20" s="108">
        <f t="shared" si="2"/>
        <v>4</v>
      </c>
      <c r="T20" s="108">
        <f t="shared" si="2"/>
        <v>4</v>
      </c>
      <c r="U20" s="108">
        <f t="shared" si="2"/>
        <v>4</v>
      </c>
      <c r="V20" s="108">
        <f t="shared" si="2"/>
        <v>4</v>
      </c>
      <c r="W20" s="108">
        <f t="shared" si="2"/>
        <v>4</v>
      </c>
      <c r="X20" s="108">
        <f t="shared" si="2"/>
        <v>4</v>
      </c>
      <c r="Y20" s="108">
        <f t="shared" si="2"/>
        <v>4</v>
      </c>
      <c r="Z20" s="108">
        <f t="shared" si="2"/>
        <v>4</v>
      </c>
      <c r="AA20" s="108">
        <f t="shared" si="2"/>
        <v>4</v>
      </c>
      <c r="AB20" s="108">
        <f t="shared" si="2"/>
        <v>4</v>
      </c>
      <c r="AC20" s="109">
        <f t="shared" si="2"/>
        <v>4</v>
      </c>
      <c r="AD20" s="110"/>
      <c r="AE20" s="39"/>
      <c r="AF20" s="111"/>
      <c r="AG20" s="112">
        <f t="shared" ref="AG20:AR20" si="3">SUM(AG16:AG18)</f>
        <v>5</v>
      </c>
      <c r="AH20" s="108">
        <f t="shared" si="3"/>
        <v>5</v>
      </c>
      <c r="AI20" s="108">
        <f t="shared" si="3"/>
        <v>5</v>
      </c>
      <c r="AJ20" s="108">
        <f t="shared" si="3"/>
        <v>5</v>
      </c>
      <c r="AK20" s="108">
        <f t="shared" si="3"/>
        <v>5</v>
      </c>
      <c r="AL20" s="108">
        <f t="shared" si="3"/>
        <v>5</v>
      </c>
      <c r="AM20" s="108">
        <f t="shared" si="3"/>
        <v>5</v>
      </c>
      <c r="AN20" s="108">
        <f t="shared" si="3"/>
        <v>5</v>
      </c>
      <c r="AO20" s="108">
        <f t="shared" si="3"/>
        <v>5</v>
      </c>
      <c r="AP20" s="108">
        <f t="shared" si="3"/>
        <v>5</v>
      </c>
      <c r="AQ20" s="108">
        <f t="shared" si="3"/>
        <v>5</v>
      </c>
      <c r="AR20" s="109">
        <f t="shared" si="3"/>
        <v>5</v>
      </c>
      <c r="AS20" s="110"/>
      <c r="AT20" s="39"/>
    </row>
    <row r="21" spans="1:46" ht="13.5" customHeight="1" x14ac:dyDescent="0.25">
      <c r="A21" s="20"/>
      <c r="B21" s="83"/>
      <c r="C21" s="83"/>
      <c r="D21" s="83"/>
      <c r="E21" s="83"/>
      <c r="F21" s="83"/>
      <c r="G21" s="83"/>
      <c r="H21" s="83"/>
      <c r="I21" s="83"/>
      <c r="J21" s="83"/>
      <c r="K21" s="83"/>
      <c r="L21" s="83"/>
      <c r="M21" s="83"/>
      <c r="N21" s="83"/>
      <c r="O21" s="22"/>
      <c r="P21" s="39"/>
      <c r="Q21" s="24"/>
      <c r="R21" s="83"/>
      <c r="S21" s="83"/>
      <c r="T21" s="83"/>
      <c r="U21" s="83"/>
      <c r="V21" s="83"/>
      <c r="W21" s="83"/>
      <c r="X21" s="83"/>
      <c r="Y21" s="83"/>
      <c r="Z21" s="83"/>
      <c r="AA21" s="83"/>
      <c r="AB21" s="83"/>
      <c r="AC21" s="83"/>
      <c r="AD21" s="22"/>
      <c r="AE21" s="39"/>
      <c r="AF21" s="24"/>
      <c r="AG21" s="83"/>
      <c r="AH21" s="83"/>
      <c r="AI21" s="83"/>
      <c r="AJ21" s="83"/>
      <c r="AK21" s="83"/>
      <c r="AL21" s="83"/>
      <c r="AM21" s="83"/>
      <c r="AN21" s="83"/>
      <c r="AO21" s="83"/>
      <c r="AP21" s="83"/>
      <c r="AQ21" s="83"/>
      <c r="AR21" s="83"/>
      <c r="AS21" s="22"/>
      <c r="AT21" s="39"/>
    </row>
    <row r="22" spans="1:46" ht="13.5" customHeight="1" x14ac:dyDescent="0.25">
      <c r="A22" s="20"/>
      <c r="B22" s="104" t="s">
        <v>91</v>
      </c>
      <c r="C22" s="13"/>
      <c r="D22" s="13"/>
      <c r="E22" s="13"/>
      <c r="F22" s="13"/>
      <c r="G22" s="13"/>
      <c r="H22" s="13"/>
      <c r="I22" s="13"/>
      <c r="J22" s="13"/>
      <c r="K22" s="13"/>
      <c r="L22" s="13"/>
      <c r="M22" s="13"/>
      <c r="N22" s="13"/>
      <c r="O22" s="22"/>
      <c r="P22" s="39"/>
      <c r="Q22" s="24"/>
      <c r="R22" s="13"/>
      <c r="S22" s="13"/>
      <c r="T22" s="13"/>
      <c r="U22" s="13"/>
      <c r="V22" s="13"/>
      <c r="W22" s="13"/>
      <c r="X22" s="13"/>
      <c r="Y22" s="13"/>
      <c r="Z22" s="13"/>
      <c r="AA22" s="13"/>
      <c r="AB22" s="13"/>
      <c r="AC22" s="13"/>
      <c r="AD22" s="22"/>
      <c r="AE22" s="39"/>
      <c r="AF22" s="24"/>
      <c r="AG22" s="13"/>
      <c r="AH22" s="13"/>
      <c r="AI22" s="13"/>
      <c r="AJ22" s="13"/>
      <c r="AK22" s="13"/>
      <c r="AL22" s="13"/>
      <c r="AM22" s="13"/>
      <c r="AN22" s="13"/>
      <c r="AO22" s="13"/>
      <c r="AP22" s="13"/>
      <c r="AQ22" s="13"/>
      <c r="AR22" s="13"/>
      <c r="AS22" s="22"/>
      <c r="AT22" s="39"/>
    </row>
    <row r="23" spans="1:46" ht="13.5" customHeight="1" x14ac:dyDescent="0.25">
      <c r="A23" s="20"/>
      <c r="B23" s="83"/>
      <c r="C23" s="13"/>
      <c r="D23" s="13"/>
      <c r="E23" s="13"/>
      <c r="F23" s="13"/>
      <c r="G23" s="13"/>
      <c r="H23" s="13"/>
      <c r="I23" s="13"/>
      <c r="J23" s="13"/>
      <c r="K23" s="13"/>
      <c r="L23" s="13"/>
      <c r="M23" s="13"/>
      <c r="N23" s="13"/>
      <c r="O23" s="22"/>
      <c r="P23" s="39"/>
      <c r="Q23" s="24"/>
      <c r="R23" s="13"/>
      <c r="S23" s="13"/>
      <c r="T23" s="13"/>
      <c r="U23" s="13"/>
      <c r="V23" s="13"/>
      <c r="W23" s="13"/>
      <c r="X23" s="13"/>
      <c r="Y23" s="13"/>
      <c r="Z23" s="13"/>
      <c r="AA23" s="13"/>
      <c r="AB23" s="13"/>
      <c r="AC23" s="13"/>
      <c r="AD23" s="22"/>
      <c r="AE23" s="39"/>
      <c r="AF23" s="24"/>
      <c r="AG23" s="13"/>
      <c r="AH23" s="13"/>
      <c r="AI23" s="13"/>
      <c r="AJ23" s="13"/>
      <c r="AK23" s="13"/>
      <c r="AL23" s="13"/>
      <c r="AM23" s="13"/>
      <c r="AN23" s="13"/>
      <c r="AO23" s="13"/>
      <c r="AP23" s="13"/>
      <c r="AQ23" s="13"/>
      <c r="AR23" s="13"/>
      <c r="AS23" s="22"/>
      <c r="AT23" s="39"/>
    </row>
    <row r="24" spans="1:46" ht="13.5" customHeight="1" x14ac:dyDescent="0.25">
      <c r="A24" s="20"/>
      <c r="B24" s="40" t="s">
        <v>81</v>
      </c>
      <c r="C24" s="77"/>
      <c r="D24" s="77"/>
      <c r="E24" s="77"/>
      <c r="F24" s="77"/>
      <c r="G24" s="77"/>
      <c r="H24" s="77"/>
      <c r="I24" s="77"/>
      <c r="J24" s="77"/>
      <c r="K24" s="77">
        <v>1</v>
      </c>
      <c r="L24" s="77">
        <v>1</v>
      </c>
      <c r="M24" s="77">
        <v>1</v>
      </c>
      <c r="N24" s="77">
        <v>1</v>
      </c>
      <c r="O24" s="22"/>
      <c r="P24" s="39"/>
      <c r="Q24" s="24"/>
      <c r="R24" s="77">
        <v>1</v>
      </c>
      <c r="S24" s="77">
        <v>1</v>
      </c>
      <c r="T24" s="77">
        <v>1</v>
      </c>
      <c r="U24" s="77">
        <v>1</v>
      </c>
      <c r="V24" s="77">
        <v>1</v>
      </c>
      <c r="W24" s="77">
        <v>1</v>
      </c>
      <c r="X24" s="77">
        <v>1</v>
      </c>
      <c r="Y24" s="77">
        <v>1</v>
      </c>
      <c r="Z24" s="77">
        <v>1</v>
      </c>
      <c r="AA24" s="77">
        <v>1</v>
      </c>
      <c r="AB24" s="77">
        <v>1</v>
      </c>
      <c r="AC24" s="77">
        <v>1</v>
      </c>
      <c r="AD24" s="22"/>
      <c r="AE24" s="39"/>
      <c r="AF24" s="24"/>
      <c r="AG24" s="77">
        <v>1</v>
      </c>
      <c r="AH24" s="77">
        <v>1</v>
      </c>
      <c r="AI24" s="77">
        <v>1</v>
      </c>
      <c r="AJ24" s="77">
        <v>1</v>
      </c>
      <c r="AK24" s="77">
        <v>1</v>
      </c>
      <c r="AL24" s="77">
        <v>1</v>
      </c>
      <c r="AM24" s="77">
        <v>1</v>
      </c>
      <c r="AN24" s="77">
        <v>1</v>
      </c>
      <c r="AO24" s="77">
        <v>1</v>
      </c>
      <c r="AP24" s="77">
        <v>1</v>
      </c>
      <c r="AQ24" s="77">
        <v>1</v>
      </c>
      <c r="AR24" s="77">
        <v>1</v>
      </c>
      <c r="AS24" s="22"/>
      <c r="AT24" s="39"/>
    </row>
    <row r="25" spans="1:46" ht="13.5" customHeight="1" x14ac:dyDescent="0.25">
      <c r="A25" s="20"/>
      <c r="B25" s="40" t="s">
        <v>82</v>
      </c>
      <c r="C25" s="77"/>
      <c r="D25" s="77"/>
      <c r="E25" s="77"/>
      <c r="F25" s="77"/>
      <c r="G25" s="77"/>
      <c r="H25" s="77"/>
      <c r="I25" s="77"/>
      <c r="J25" s="77"/>
      <c r="K25" s="77">
        <v>2</v>
      </c>
      <c r="L25" s="77">
        <v>2</v>
      </c>
      <c r="M25" s="77">
        <v>2</v>
      </c>
      <c r="N25" s="77">
        <v>2</v>
      </c>
      <c r="O25" s="22"/>
      <c r="P25" s="39"/>
      <c r="Q25" s="24"/>
      <c r="R25" s="77">
        <v>3</v>
      </c>
      <c r="S25" s="77">
        <v>3</v>
      </c>
      <c r="T25" s="77">
        <v>3</v>
      </c>
      <c r="U25" s="77">
        <v>3</v>
      </c>
      <c r="V25" s="77">
        <v>3</v>
      </c>
      <c r="W25" s="77">
        <v>3</v>
      </c>
      <c r="X25" s="77">
        <v>3</v>
      </c>
      <c r="Y25" s="77">
        <v>3</v>
      </c>
      <c r="Z25" s="77">
        <v>3</v>
      </c>
      <c r="AA25" s="77">
        <v>3</v>
      </c>
      <c r="AB25" s="77">
        <v>3</v>
      </c>
      <c r="AC25" s="77">
        <v>3</v>
      </c>
      <c r="AD25" s="22"/>
      <c r="AE25" s="39"/>
      <c r="AF25" s="24"/>
      <c r="AG25" s="77">
        <v>4</v>
      </c>
      <c r="AH25" s="77">
        <v>4</v>
      </c>
      <c r="AI25" s="77">
        <v>4</v>
      </c>
      <c r="AJ25" s="77">
        <v>4</v>
      </c>
      <c r="AK25" s="77">
        <v>4</v>
      </c>
      <c r="AL25" s="77">
        <v>4</v>
      </c>
      <c r="AM25" s="77">
        <v>4</v>
      </c>
      <c r="AN25" s="77">
        <v>4</v>
      </c>
      <c r="AO25" s="77">
        <v>4</v>
      </c>
      <c r="AP25" s="77">
        <v>4</v>
      </c>
      <c r="AQ25" s="77">
        <v>4</v>
      </c>
      <c r="AR25" s="77">
        <v>4</v>
      </c>
      <c r="AS25" s="22"/>
      <c r="AT25" s="39"/>
    </row>
    <row r="26" spans="1:46" ht="13.5" customHeight="1" x14ac:dyDescent="0.25">
      <c r="A26" s="20"/>
      <c r="B26" s="105"/>
      <c r="C26" s="105"/>
      <c r="D26" s="105"/>
      <c r="E26" s="105"/>
      <c r="F26" s="105"/>
      <c r="G26" s="105"/>
      <c r="H26" s="105"/>
      <c r="I26" s="105"/>
      <c r="J26" s="105"/>
      <c r="K26" s="105"/>
      <c r="L26" s="105"/>
      <c r="M26" s="105"/>
      <c r="N26" s="105"/>
      <c r="O26" s="22"/>
      <c r="P26" s="39"/>
      <c r="Q26" s="24"/>
      <c r="R26" s="105"/>
      <c r="S26" s="105"/>
      <c r="T26" s="105"/>
      <c r="U26" s="105"/>
      <c r="V26" s="105"/>
      <c r="W26" s="105"/>
      <c r="X26" s="105"/>
      <c r="Y26" s="105"/>
      <c r="Z26" s="105"/>
      <c r="AA26" s="105"/>
      <c r="AB26" s="105"/>
      <c r="AC26" s="105"/>
      <c r="AD26" s="22"/>
      <c r="AE26" s="39"/>
      <c r="AF26" s="24"/>
      <c r="AG26" s="105"/>
      <c r="AH26" s="105"/>
      <c r="AI26" s="105"/>
      <c r="AJ26" s="105"/>
      <c r="AK26" s="105"/>
      <c r="AL26" s="105"/>
      <c r="AM26" s="105"/>
      <c r="AN26" s="105"/>
      <c r="AO26" s="105"/>
      <c r="AP26" s="105"/>
      <c r="AQ26" s="105"/>
      <c r="AR26" s="105"/>
      <c r="AS26" s="22"/>
      <c r="AT26" s="39"/>
    </row>
    <row r="27" spans="1:46" ht="13.5" customHeight="1" x14ac:dyDescent="0.25">
      <c r="A27" s="106"/>
      <c r="B27" s="107" t="s">
        <v>83</v>
      </c>
      <c r="C27" s="108"/>
      <c r="D27" s="108"/>
      <c r="E27" s="108"/>
      <c r="F27" s="108"/>
      <c r="G27" s="108"/>
      <c r="H27" s="108"/>
      <c r="I27" s="108"/>
      <c r="J27" s="108"/>
      <c r="K27" s="108">
        <f>SUM(K24:K25,K9)</f>
        <v>4</v>
      </c>
      <c r="L27" s="108">
        <f>SUM(L24:L25,L9)</f>
        <v>4</v>
      </c>
      <c r="M27" s="108">
        <f>SUM(M24:M25,M9)</f>
        <v>4</v>
      </c>
      <c r="N27" s="109">
        <f>SUM(N24:N25,N9)</f>
        <v>4</v>
      </c>
      <c r="O27" s="110"/>
      <c r="P27" s="39"/>
      <c r="Q27" s="111"/>
      <c r="R27" s="112">
        <f t="shared" ref="R27:AC27" si="4">SUM(R24:R25,R9)</f>
        <v>5</v>
      </c>
      <c r="S27" s="108">
        <f t="shared" si="4"/>
        <v>5</v>
      </c>
      <c r="T27" s="108">
        <f t="shared" si="4"/>
        <v>5</v>
      </c>
      <c r="U27" s="108">
        <f t="shared" si="4"/>
        <v>5</v>
      </c>
      <c r="V27" s="108">
        <f t="shared" si="4"/>
        <v>5</v>
      </c>
      <c r="W27" s="108">
        <f t="shared" si="4"/>
        <v>5</v>
      </c>
      <c r="X27" s="108">
        <f t="shared" si="4"/>
        <v>5</v>
      </c>
      <c r="Y27" s="108">
        <f t="shared" si="4"/>
        <v>5</v>
      </c>
      <c r="Z27" s="108">
        <f t="shared" si="4"/>
        <v>5</v>
      </c>
      <c r="AA27" s="108">
        <f t="shared" si="4"/>
        <v>5</v>
      </c>
      <c r="AB27" s="108">
        <f t="shared" si="4"/>
        <v>5</v>
      </c>
      <c r="AC27" s="109">
        <f t="shared" si="4"/>
        <v>5</v>
      </c>
      <c r="AD27" s="110"/>
      <c r="AE27" s="39"/>
      <c r="AF27" s="111"/>
      <c r="AG27" s="112">
        <f t="shared" ref="AG27:AR27" si="5">SUM(AG24:AG25,AG9)</f>
        <v>6</v>
      </c>
      <c r="AH27" s="108">
        <f t="shared" si="5"/>
        <v>6</v>
      </c>
      <c r="AI27" s="108">
        <f t="shared" si="5"/>
        <v>6</v>
      </c>
      <c r="AJ27" s="108">
        <f t="shared" si="5"/>
        <v>6</v>
      </c>
      <c r="AK27" s="108">
        <f t="shared" si="5"/>
        <v>6</v>
      </c>
      <c r="AL27" s="108">
        <f t="shared" si="5"/>
        <v>6</v>
      </c>
      <c r="AM27" s="108">
        <f t="shared" si="5"/>
        <v>6</v>
      </c>
      <c r="AN27" s="108">
        <f t="shared" si="5"/>
        <v>6</v>
      </c>
      <c r="AO27" s="108">
        <f t="shared" si="5"/>
        <v>6</v>
      </c>
      <c r="AP27" s="108">
        <f t="shared" si="5"/>
        <v>6</v>
      </c>
      <c r="AQ27" s="108">
        <f t="shared" si="5"/>
        <v>6</v>
      </c>
      <c r="AR27" s="109">
        <f t="shared" si="5"/>
        <v>6</v>
      </c>
      <c r="AS27" s="110"/>
      <c r="AT27" s="39"/>
    </row>
    <row r="28" spans="1:46" ht="13.5" customHeight="1" x14ac:dyDescent="0.25">
      <c r="A28" s="20"/>
      <c r="B28" s="83"/>
      <c r="C28" s="83"/>
      <c r="D28" s="83"/>
      <c r="E28" s="83"/>
      <c r="F28" s="83"/>
      <c r="G28" s="83"/>
      <c r="H28" s="83"/>
      <c r="I28" s="83"/>
      <c r="J28" s="83"/>
      <c r="K28" s="83"/>
      <c r="L28" s="83"/>
      <c r="M28" s="83"/>
      <c r="N28" s="83"/>
      <c r="O28" s="22"/>
      <c r="P28" s="39"/>
      <c r="Q28" s="24"/>
      <c r="R28" s="83"/>
      <c r="S28" s="83"/>
      <c r="T28" s="83"/>
      <c r="U28" s="83"/>
      <c r="V28" s="83"/>
      <c r="W28" s="83"/>
      <c r="X28" s="83"/>
      <c r="Y28" s="83"/>
      <c r="Z28" s="83"/>
      <c r="AA28" s="83"/>
      <c r="AB28" s="83"/>
      <c r="AC28" s="83"/>
      <c r="AD28" s="22"/>
      <c r="AE28" s="39"/>
      <c r="AF28" s="24"/>
      <c r="AG28" s="83"/>
      <c r="AH28" s="83"/>
      <c r="AI28" s="83"/>
      <c r="AJ28" s="83"/>
      <c r="AK28" s="83"/>
      <c r="AL28" s="83"/>
      <c r="AM28" s="83"/>
      <c r="AN28" s="83"/>
      <c r="AO28" s="83"/>
      <c r="AP28" s="83"/>
      <c r="AQ28" s="83"/>
      <c r="AR28" s="83"/>
      <c r="AS28" s="22"/>
      <c r="AT28" s="39"/>
    </row>
    <row r="29" spans="1:46" ht="13.5" customHeight="1" x14ac:dyDescent="0.25">
      <c r="A29" s="20"/>
      <c r="B29" s="104" t="s">
        <v>92</v>
      </c>
      <c r="C29" s="13"/>
      <c r="D29" s="13"/>
      <c r="E29" s="13"/>
      <c r="F29" s="13"/>
      <c r="G29" s="13"/>
      <c r="H29" s="13"/>
      <c r="I29" s="13"/>
      <c r="J29" s="13"/>
      <c r="K29" s="13"/>
      <c r="L29" s="13"/>
      <c r="M29" s="13"/>
      <c r="N29" s="13"/>
      <c r="O29" s="22"/>
      <c r="P29" s="39"/>
      <c r="Q29" s="24"/>
      <c r="R29" s="13"/>
      <c r="S29" s="13"/>
      <c r="T29" s="13"/>
      <c r="U29" s="13"/>
      <c r="V29" s="13"/>
      <c r="W29" s="13"/>
      <c r="X29" s="13"/>
      <c r="Y29" s="13"/>
      <c r="Z29" s="13"/>
      <c r="AA29" s="13"/>
      <c r="AB29" s="13"/>
      <c r="AC29" s="13"/>
      <c r="AD29" s="22"/>
      <c r="AE29" s="39"/>
      <c r="AF29" s="24"/>
      <c r="AG29" s="13"/>
      <c r="AH29" s="13"/>
      <c r="AI29" s="13"/>
      <c r="AJ29" s="13"/>
      <c r="AK29" s="13"/>
      <c r="AL29" s="13"/>
      <c r="AM29" s="13"/>
      <c r="AN29" s="13"/>
      <c r="AO29" s="13"/>
      <c r="AP29" s="13"/>
      <c r="AQ29" s="13"/>
      <c r="AR29" s="13"/>
      <c r="AS29" s="22"/>
      <c r="AT29" s="39"/>
    </row>
    <row r="30" spans="1:46" ht="13.5" customHeight="1" x14ac:dyDescent="0.25">
      <c r="A30" s="20"/>
      <c r="B30" s="83"/>
      <c r="C30" s="13"/>
      <c r="D30" s="13"/>
      <c r="E30" s="13"/>
      <c r="F30" s="13"/>
      <c r="G30" s="13"/>
      <c r="H30" s="13"/>
      <c r="I30" s="13"/>
      <c r="J30" s="13"/>
      <c r="K30" s="13"/>
      <c r="L30" s="13"/>
      <c r="M30" s="13"/>
      <c r="N30" s="13"/>
      <c r="O30" s="22"/>
      <c r="P30" s="39"/>
      <c r="Q30" s="24"/>
      <c r="R30" s="13"/>
      <c r="S30" s="13"/>
      <c r="T30" s="13"/>
      <c r="U30" s="13"/>
      <c r="V30" s="13"/>
      <c r="W30" s="13"/>
      <c r="X30" s="13"/>
      <c r="Y30" s="13"/>
      <c r="Z30" s="13"/>
      <c r="AA30" s="13"/>
      <c r="AB30" s="13"/>
      <c r="AC30" s="13"/>
      <c r="AD30" s="22"/>
      <c r="AE30" s="39"/>
      <c r="AF30" s="24"/>
      <c r="AG30" s="13"/>
      <c r="AH30" s="13"/>
      <c r="AI30" s="13"/>
      <c r="AJ30" s="13"/>
      <c r="AK30" s="13"/>
      <c r="AL30" s="13"/>
      <c r="AM30" s="13"/>
      <c r="AN30" s="13"/>
      <c r="AO30" s="13"/>
      <c r="AP30" s="13"/>
      <c r="AQ30" s="13"/>
      <c r="AR30" s="13"/>
      <c r="AS30" s="22"/>
      <c r="AT30" s="39"/>
    </row>
    <row r="31" spans="1:46" ht="13.5" customHeight="1" x14ac:dyDescent="0.25">
      <c r="A31" s="20"/>
      <c r="B31" s="40" t="s">
        <v>93</v>
      </c>
      <c r="C31" s="77"/>
      <c r="D31" s="77"/>
      <c r="E31" s="77"/>
      <c r="F31" s="77"/>
      <c r="G31" s="77"/>
      <c r="H31" s="77"/>
      <c r="I31" s="77"/>
      <c r="J31" s="77"/>
      <c r="K31" s="77">
        <v>1</v>
      </c>
      <c r="L31" s="77">
        <v>1</v>
      </c>
      <c r="M31" s="77">
        <v>1</v>
      </c>
      <c r="N31" s="77">
        <v>1</v>
      </c>
      <c r="O31" s="22"/>
      <c r="P31" s="39"/>
      <c r="Q31" s="24"/>
      <c r="R31" s="77">
        <v>1</v>
      </c>
      <c r="S31" s="77">
        <v>1</v>
      </c>
      <c r="T31" s="77">
        <v>1</v>
      </c>
      <c r="U31" s="77">
        <v>1</v>
      </c>
      <c r="V31" s="77">
        <v>1</v>
      </c>
      <c r="W31" s="77">
        <v>1</v>
      </c>
      <c r="X31" s="77">
        <v>1</v>
      </c>
      <c r="Y31" s="77">
        <v>1</v>
      </c>
      <c r="Z31" s="77">
        <v>1</v>
      </c>
      <c r="AA31" s="77">
        <v>1</v>
      </c>
      <c r="AB31" s="77">
        <v>1</v>
      </c>
      <c r="AC31" s="77">
        <v>1</v>
      </c>
      <c r="AD31" s="22"/>
      <c r="AE31" s="39"/>
      <c r="AF31" s="24"/>
      <c r="AG31" s="77">
        <v>1</v>
      </c>
      <c r="AH31" s="77">
        <v>1</v>
      </c>
      <c r="AI31" s="77">
        <v>1</v>
      </c>
      <c r="AJ31" s="77">
        <v>1</v>
      </c>
      <c r="AK31" s="77">
        <v>1</v>
      </c>
      <c r="AL31" s="77">
        <v>1</v>
      </c>
      <c r="AM31" s="77">
        <v>1</v>
      </c>
      <c r="AN31" s="77">
        <v>1</v>
      </c>
      <c r="AO31" s="77">
        <v>1</v>
      </c>
      <c r="AP31" s="77">
        <v>1</v>
      </c>
      <c r="AQ31" s="77">
        <v>1</v>
      </c>
      <c r="AR31" s="77">
        <v>1</v>
      </c>
      <c r="AS31" s="22"/>
      <c r="AT31" s="39"/>
    </row>
    <row r="32" spans="1:46" ht="13.5" customHeight="1" x14ac:dyDescent="0.25">
      <c r="A32" s="20"/>
      <c r="B32" s="13"/>
      <c r="C32" s="13"/>
      <c r="D32" s="13"/>
      <c r="E32" s="13"/>
      <c r="F32" s="13"/>
      <c r="G32" s="13"/>
      <c r="H32" s="13"/>
      <c r="I32" s="13"/>
      <c r="J32" s="13"/>
      <c r="K32" s="13"/>
      <c r="L32" s="13"/>
      <c r="M32" s="13"/>
      <c r="N32" s="13"/>
      <c r="O32" s="22"/>
      <c r="P32" s="39"/>
      <c r="Q32" s="24"/>
      <c r="R32" s="13"/>
      <c r="S32" s="13"/>
      <c r="T32" s="13"/>
      <c r="U32" s="13"/>
      <c r="V32" s="13"/>
      <c r="W32" s="13"/>
      <c r="X32" s="13"/>
      <c r="Y32" s="13"/>
      <c r="Z32" s="13"/>
      <c r="AA32" s="13"/>
      <c r="AB32" s="13"/>
      <c r="AC32" s="13"/>
      <c r="AD32" s="22"/>
      <c r="AE32" s="39"/>
      <c r="AF32" s="24"/>
      <c r="AG32" s="13"/>
      <c r="AH32" s="13"/>
      <c r="AI32" s="13"/>
      <c r="AJ32" s="13"/>
      <c r="AK32" s="13"/>
      <c r="AL32" s="13"/>
      <c r="AM32" s="13"/>
      <c r="AN32" s="13"/>
      <c r="AO32" s="13"/>
      <c r="AP32" s="13"/>
      <c r="AQ32" s="13"/>
      <c r="AR32" s="13"/>
      <c r="AS32" s="22"/>
      <c r="AT32" s="39"/>
    </row>
    <row r="33" spans="1:46" ht="13.5" customHeight="1" x14ac:dyDescent="0.25">
      <c r="A33" s="20"/>
      <c r="B33" s="13"/>
      <c r="C33" s="13"/>
      <c r="D33" s="13"/>
      <c r="E33" s="13"/>
      <c r="F33" s="13"/>
      <c r="G33" s="13"/>
      <c r="H33" s="13"/>
      <c r="I33" s="13"/>
      <c r="J33" s="13"/>
      <c r="K33" s="13"/>
      <c r="L33" s="13"/>
      <c r="M33" s="13"/>
      <c r="N33" s="13"/>
      <c r="O33" s="22"/>
      <c r="P33" s="39"/>
      <c r="Q33" s="24"/>
      <c r="R33" s="13"/>
      <c r="S33" s="13"/>
      <c r="T33" s="13"/>
      <c r="U33" s="13"/>
      <c r="V33" s="13"/>
      <c r="W33" s="13"/>
      <c r="X33" s="13"/>
      <c r="Y33" s="13"/>
      <c r="Z33" s="13"/>
      <c r="AA33" s="13"/>
      <c r="AB33" s="13"/>
      <c r="AC33" s="13"/>
      <c r="AD33" s="22"/>
      <c r="AE33" s="39"/>
      <c r="AF33" s="24"/>
      <c r="AG33" s="13"/>
      <c r="AH33" s="13"/>
      <c r="AI33" s="13"/>
      <c r="AJ33" s="13"/>
      <c r="AK33" s="13"/>
      <c r="AL33" s="13"/>
      <c r="AM33" s="13"/>
      <c r="AN33" s="13"/>
      <c r="AO33" s="13"/>
      <c r="AP33" s="13"/>
      <c r="AQ33" s="13"/>
      <c r="AR33" s="13"/>
      <c r="AS33" s="22"/>
      <c r="AT33" s="39"/>
    </row>
    <row r="34" spans="1:46" ht="15" customHeight="1" x14ac:dyDescent="0.25">
      <c r="A34" s="10"/>
      <c r="B34" s="11" t="s">
        <v>94</v>
      </c>
      <c r="C34" s="13"/>
      <c r="D34" s="13"/>
      <c r="E34" s="13"/>
      <c r="F34" s="13"/>
      <c r="G34" s="13"/>
      <c r="H34" s="13"/>
      <c r="I34" s="13"/>
      <c r="J34" s="13"/>
      <c r="K34" s="13"/>
      <c r="L34" s="13"/>
      <c r="M34" s="13"/>
      <c r="N34" s="13"/>
      <c r="O34" s="22"/>
      <c r="P34" s="39"/>
      <c r="Q34" s="24"/>
      <c r="R34" s="13"/>
      <c r="S34" s="13"/>
      <c r="T34" s="13"/>
      <c r="U34" s="13"/>
      <c r="V34" s="13"/>
      <c r="W34" s="13"/>
      <c r="X34" s="13"/>
      <c r="Y34" s="13"/>
      <c r="Z34" s="13"/>
      <c r="AA34" s="13"/>
      <c r="AB34" s="13"/>
      <c r="AC34" s="13"/>
      <c r="AD34" s="22"/>
      <c r="AE34" s="39"/>
      <c r="AF34" s="24"/>
      <c r="AG34" s="13"/>
      <c r="AH34" s="13"/>
      <c r="AI34" s="13"/>
      <c r="AJ34" s="13"/>
      <c r="AK34" s="13"/>
      <c r="AL34" s="13"/>
      <c r="AM34" s="13"/>
      <c r="AN34" s="13"/>
      <c r="AO34" s="13"/>
      <c r="AP34" s="13"/>
      <c r="AQ34" s="13"/>
      <c r="AR34" s="13"/>
      <c r="AS34" s="22"/>
      <c r="AT34" s="39"/>
    </row>
    <row r="35" spans="1:46" ht="14.1" customHeight="1" x14ac:dyDescent="0.25">
      <c r="A35" s="15"/>
      <c r="B35" s="26"/>
      <c r="C35" s="13"/>
      <c r="D35" s="13"/>
      <c r="E35" s="13"/>
      <c r="F35" s="13"/>
      <c r="G35" s="13"/>
      <c r="H35" s="13"/>
      <c r="I35" s="13"/>
      <c r="J35" s="13"/>
      <c r="K35" s="13"/>
      <c r="L35" s="13"/>
      <c r="M35" s="13"/>
      <c r="N35" s="13"/>
      <c r="O35" s="22"/>
      <c r="P35" s="39"/>
      <c r="Q35" s="24"/>
      <c r="R35" s="13"/>
      <c r="S35" s="13"/>
      <c r="T35" s="13"/>
      <c r="U35" s="13"/>
      <c r="V35" s="13"/>
      <c r="W35" s="13"/>
      <c r="X35" s="13"/>
      <c r="Y35" s="13"/>
      <c r="Z35" s="13"/>
      <c r="AA35" s="13"/>
      <c r="AB35" s="13"/>
      <c r="AC35" s="13"/>
      <c r="AD35" s="22"/>
      <c r="AE35" s="39"/>
      <c r="AF35" s="24"/>
      <c r="AG35" s="13"/>
      <c r="AH35" s="13"/>
      <c r="AI35" s="13"/>
      <c r="AJ35" s="13"/>
      <c r="AK35" s="13"/>
      <c r="AL35" s="13"/>
      <c r="AM35" s="13"/>
      <c r="AN35" s="13"/>
      <c r="AO35" s="13"/>
      <c r="AP35" s="13"/>
      <c r="AQ35" s="13"/>
      <c r="AR35" s="13"/>
      <c r="AS35" s="22"/>
      <c r="AT35" s="39"/>
    </row>
    <row r="36" spans="1:46" ht="13.5" customHeight="1" x14ac:dyDescent="0.25">
      <c r="A36" s="20"/>
      <c r="B36" s="104" t="s">
        <v>89</v>
      </c>
      <c r="C36" s="13"/>
      <c r="D36" s="13"/>
      <c r="E36" s="13"/>
      <c r="F36" s="13"/>
      <c r="G36" s="13"/>
      <c r="H36" s="13"/>
      <c r="I36" s="13"/>
      <c r="J36" s="13"/>
      <c r="K36" s="13"/>
      <c r="L36" s="13"/>
      <c r="M36" s="13"/>
      <c r="N36" s="13"/>
      <c r="O36" s="22"/>
      <c r="P36" s="39"/>
      <c r="Q36" s="24"/>
      <c r="R36" s="13"/>
      <c r="S36" s="13"/>
      <c r="T36" s="13"/>
      <c r="U36" s="13"/>
      <c r="V36" s="13"/>
      <c r="W36" s="13"/>
      <c r="X36" s="13"/>
      <c r="Y36" s="13"/>
      <c r="Z36" s="13"/>
      <c r="AA36" s="13"/>
      <c r="AB36" s="13"/>
      <c r="AC36" s="13"/>
      <c r="AD36" s="22"/>
      <c r="AE36" s="39"/>
      <c r="AF36" s="24"/>
      <c r="AG36" s="13"/>
      <c r="AH36" s="13"/>
      <c r="AI36" s="13"/>
      <c r="AJ36" s="13"/>
      <c r="AK36" s="13"/>
      <c r="AL36" s="13"/>
      <c r="AM36" s="13"/>
      <c r="AN36" s="13"/>
      <c r="AO36" s="13"/>
      <c r="AP36" s="13"/>
      <c r="AQ36" s="13"/>
      <c r="AR36" s="13"/>
      <c r="AS36" s="22"/>
      <c r="AT36" s="39"/>
    </row>
    <row r="37" spans="1:46" ht="13.5" customHeight="1" x14ac:dyDescent="0.25">
      <c r="A37" s="20"/>
      <c r="B37" s="83"/>
      <c r="C37" s="13"/>
      <c r="D37" s="13"/>
      <c r="E37" s="13"/>
      <c r="F37" s="13"/>
      <c r="G37" s="13"/>
      <c r="H37" s="13"/>
      <c r="I37" s="13"/>
      <c r="J37" s="13"/>
      <c r="K37" s="13"/>
      <c r="L37" s="13"/>
      <c r="M37" s="13"/>
      <c r="N37" s="13"/>
      <c r="O37" s="22"/>
      <c r="P37" s="39"/>
      <c r="Q37" s="24"/>
      <c r="R37" s="13"/>
      <c r="S37" s="13"/>
      <c r="T37" s="13"/>
      <c r="U37" s="13"/>
      <c r="V37" s="13"/>
      <c r="W37" s="13"/>
      <c r="X37" s="13"/>
      <c r="Y37" s="13"/>
      <c r="Z37" s="13"/>
      <c r="AA37" s="13"/>
      <c r="AB37" s="13"/>
      <c r="AC37" s="13"/>
      <c r="AD37" s="22"/>
      <c r="AE37" s="39"/>
      <c r="AF37" s="24"/>
      <c r="AG37" s="13"/>
      <c r="AH37" s="13"/>
      <c r="AI37" s="13"/>
      <c r="AJ37" s="13"/>
      <c r="AK37" s="13"/>
      <c r="AL37" s="13"/>
      <c r="AM37" s="13"/>
      <c r="AN37" s="13"/>
      <c r="AO37" s="13"/>
      <c r="AP37" s="13"/>
      <c r="AQ37" s="13"/>
      <c r="AR37" s="13"/>
      <c r="AS37" s="22"/>
      <c r="AT37" s="39"/>
    </row>
    <row r="38" spans="1:46" ht="13.5" customHeight="1" x14ac:dyDescent="0.25">
      <c r="A38" s="20"/>
      <c r="B38" s="40" t="s">
        <v>75</v>
      </c>
      <c r="C38" s="91"/>
      <c r="D38" s="91"/>
      <c r="E38" s="91"/>
      <c r="F38" s="91"/>
      <c r="G38" s="91"/>
      <c r="H38" s="91"/>
      <c r="I38" s="91"/>
      <c r="J38" s="91"/>
      <c r="K38" s="91">
        <v>600</v>
      </c>
      <c r="L38" s="91">
        <v>600</v>
      </c>
      <c r="M38" s="91">
        <v>600</v>
      </c>
      <c r="N38" s="91">
        <v>600</v>
      </c>
      <c r="O38" s="22"/>
      <c r="P38" s="39"/>
      <c r="Q38" s="24"/>
      <c r="R38" s="91">
        <v>1700</v>
      </c>
      <c r="S38" s="91">
        <v>1700</v>
      </c>
      <c r="T38" s="91">
        <v>1700</v>
      </c>
      <c r="U38" s="91">
        <v>1700</v>
      </c>
      <c r="V38" s="91">
        <v>1700</v>
      </c>
      <c r="W38" s="91">
        <v>2100</v>
      </c>
      <c r="X38" s="91">
        <v>2100</v>
      </c>
      <c r="Y38" s="91">
        <v>2100</v>
      </c>
      <c r="Z38" s="91">
        <v>2100</v>
      </c>
      <c r="AA38" s="91">
        <v>2100</v>
      </c>
      <c r="AB38" s="91">
        <v>2100</v>
      </c>
      <c r="AC38" s="91">
        <v>2100</v>
      </c>
      <c r="AD38" s="22"/>
      <c r="AE38" s="39"/>
      <c r="AF38" s="24"/>
      <c r="AG38" s="91">
        <v>8000</v>
      </c>
      <c r="AH38" s="91">
        <v>8000</v>
      </c>
      <c r="AI38" s="91">
        <v>8000</v>
      </c>
      <c r="AJ38" s="91">
        <v>8000</v>
      </c>
      <c r="AK38" s="91">
        <v>8000</v>
      </c>
      <c r="AL38" s="91">
        <v>8000</v>
      </c>
      <c r="AM38" s="91">
        <v>8000</v>
      </c>
      <c r="AN38" s="91">
        <v>8000</v>
      </c>
      <c r="AO38" s="91">
        <v>8000</v>
      </c>
      <c r="AP38" s="91">
        <v>8000</v>
      </c>
      <c r="AQ38" s="91">
        <v>8000</v>
      </c>
      <c r="AR38" s="91">
        <v>8000</v>
      </c>
      <c r="AS38" s="22"/>
      <c r="AT38" s="39"/>
    </row>
    <row r="39" spans="1:46" ht="13.5" customHeight="1" x14ac:dyDescent="0.25">
      <c r="A39" s="20"/>
      <c r="B39" s="40" t="s">
        <v>76</v>
      </c>
      <c r="C39" s="91"/>
      <c r="D39" s="91"/>
      <c r="E39" s="91"/>
      <c r="F39" s="91"/>
      <c r="G39" s="91"/>
      <c r="H39" s="91"/>
      <c r="I39" s="91"/>
      <c r="J39" s="91"/>
      <c r="K39" s="91">
        <v>600</v>
      </c>
      <c r="L39" s="91">
        <v>600</v>
      </c>
      <c r="M39" s="91">
        <v>600</v>
      </c>
      <c r="N39" s="91">
        <v>600</v>
      </c>
      <c r="O39" s="22"/>
      <c r="P39" s="39"/>
      <c r="Q39" s="24"/>
      <c r="R39" s="91">
        <v>1700</v>
      </c>
      <c r="S39" s="91">
        <v>1700</v>
      </c>
      <c r="T39" s="91">
        <v>1700</v>
      </c>
      <c r="U39" s="91">
        <v>1700</v>
      </c>
      <c r="V39" s="91">
        <v>1700</v>
      </c>
      <c r="W39" s="91">
        <v>2100</v>
      </c>
      <c r="X39" s="91">
        <v>2100</v>
      </c>
      <c r="Y39" s="91">
        <v>2100</v>
      </c>
      <c r="Z39" s="91">
        <v>2100</v>
      </c>
      <c r="AA39" s="91">
        <v>2100</v>
      </c>
      <c r="AB39" s="91">
        <v>2100</v>
      </c>
      <c r="AC39" s="91">
        <v>2100</v>
      </c>
      <c r="AD39" s="22"/>
      <c r="AE39" s="39"/>
      <c r="AF39" s="24"/>
      <c r="AG39" s="91">
        <v>8000</v>
      </c>
      <c r="AH39" s="91">
        <v>8000</v>
      </c>
      <c r="AI39" s="91">
        <v>8000</v>
      </c>
      <c r="AJ39" s="91">
        <v>8000</v>
      </c>
      <c r="AK39" s="91">
        <v>8000</v>
      </c>
      <c r="AL39" s="91">
        <v>8000</v>
      </c>
      <c r="AM39" s="91">
        <v>8000</v>
      </c>
      <c r="AN39" s="91">
        <v>8000</v>
      </c>
      <c r="AO39" s="91">
        <v>8000</v>
      </c>
      <c r="AP39" s="91">
        <v>8000</v>
      </c>
      <c r="AQ39" s="91">
        <v>8000</v>
      </c>
      <c r="AR39" s="91">
        <v>8000</v>
      </c>
      <c r="AS39" s="22"/>
      <c r="AT39" s="39"/>
    </row>
    <row r="40" spans="1:46" ht="13.5" customHeight="1" x14ac:dyDescent="0.25">
      <c r="A40" s="20"/>
      <c r="B40" s="40" t="s">
        <v>77</v>
      </c>
      <c r="C40" s="91"/>
      <c r="D40" s="91"/>
      <c r="E40" s="91"/>
      <c r="F40" s="91"/>
      <c r="G40" s="91"/>
      <c r="H40" s="91"/>
      <c r="I40" s="91"/>
      <c r="J40" s="91"/>
      <c r="K40" s="91">
        <v>400</v>
      </c>
      <c r="L40" s="91">
        <v>400</v>
      </c>
      <c r="M40" s="91">
        <v>400</v>
      </c>
      <c r="N40" s="91">
        <v>400</v>
      </c>
      <c r="O40" s="22"/>
      <c r="P40" s="39"/>
      <c r="Q40" s="24"/>
      <c r="R40" s="91">
        <v>1200</v>
      </c>
      <c r="S40" s="91">
        <v>1200</v>
      </c>
      <c r="T40" s="91">
        <v>1200</v>
      </c>
      <c r="U40" s="91">
        <v>1200</v>
      </c>
      <c r="V40" s="91">
        <v>1200</v>
      </c>
      <c r="W40" s="91">
        <v>1500</v>
      </c>
      <c r="X40" s="91">
        <v>1500</v>
      </c>
      <c r="Y40" s="91">
        <v>1500</v>
      </c>
      <c r="Z40" s="91">
        <v>1500</v>
      </c>
      <c r="AA40" s="91">
        <v>1500</v>
      </c>
      <c r="AB40" s="91">
        <v>1500</v>
      </c>
      <c r="AC40" s="91">
        <v>1500</v>
      </c>
      <c r="AD40" s="22"/>
      <c r="AE40" s="39"/>
      <c r="AF40" s="24"/>
      <c r="AG40" s="91">
        <v>2500</v>
      </c>
      <c r="AH40" s="91">
        <v>2500</v>
      </c>
      <c r="AI40" s="91">
        <v>2500</v>
      </c>
      <c r="AJ40" s="91">
        <v>2500</v>
      </c>
      <c r="AK40" s="91">
        <v>2500</v>
      </c>
      <c r="AL40" s="91">
        <v>2500</v>
      </c>
      <c r="AM40" s="91">
        <v>2500</v>
      </c>
      <c r="AN40" s="91">
        <v>2500</v>
      </c>
      <c r="AO40" s="91">
        <v>2500</v>
      </c>
      <c r="AP40" s="91">
        <v>2500</v>
      </c>
      <c r="AQ40" s="91">
        <v>2500</v>
      </c>
      <c r="AR40" s="91">
        <v>2500</v>
      </c>
      <c r="AS40" s="22"/>
      <c r="AT40" s="39"/>
    </row>
    <row r="41" spans="1:46" ht="13.5" customHeight="1" x14ac:dyDescent="0.25">
      <c r="A41" s="20"/>
      <c r="B41" s="13"/>
      <c r="C41" s="91"/>
      <c r="D41" s="91"/>
      <c r="E41" s="91"/>
      <c r="F41" s="91"/>
      <c r="G41" s="91"/>
      <c r="H41" s="91"/>
      <c r="I41" s="91"/>
      <c r="J41" s="91"/>
      <c r="K41" s="91"/>
      <c r="L41" s="91"/>
      <c r="M41" s="91"/>
      <c r="N41" s="91"/>
      <c r="O41" s="22"/>
      <c r="P41" s="39"/>
      <c r="Q41" s="24"/>
      <c r="R41" s="91"/>
      <c r="S41" s="91"/>
      <c r="T41" s="91"/>
      <c r="U41" s="91"/>
      <c r="V41" s="91"/>
      <c r="W41" s="91"/>
      <c r="X41" s="91"/>
      <c r="Y41" s="91"/>
      <c r="Z41" s="91"/>
      <c r="AA41" s="91"/>
      <c r="AB41" s="91"/>
      <c r="AC41" s="91"/>
      <c r="AD41" s="22"/>
      <c r="AE41" s="39"/>
      <c r="AF41" s="24"/>
      <c r="AG41" s="91"/>
      <c r="AH41" s="91"/>
      <c r="AI41" s="91"/>
      <c r="AJ41" s="91"/>
      <c r="AK41" s="91"/>
      <c r="AL41" s="91"/>
      <c r="AM41" s="91"/>
      <c r="AN41" s="91"/>
      <c r="AO41" s="91"/>
      <c r="AP41" s="91"/>
      <c r="AQ41" s="91"/>
      <c r="AR41" s="91"/>
      <c r="AS41" s="22"/>
      <c r="AT41" s="39"/>
    </row>
    <row r="42" spans="1:46" ht="13.5" customHeight="1" x14ac:dyDescent="0.25">
      <c r="A42" s="20"/>
      <c r="B42" s="104" t="s">
        <v>90</v>
      </c>
      <c r="C42" s="91"/>
      <c r="D42" s="91"/>
      <c r="E42" s="91"/>
      <c r="F42" s="91"/>
      <c r="G42" s="91"/>
      <c r="H42" s="91"/>
      <c r="I42" s="91"/>
      <c r="J42" s="91"/>
      <c r="K42" s="91"/>
      <c r="L42" s="91"/>
      <c r="M42" s="91"/>
      <c r="N42" s="91"/>
      <c r="O42" s="22"/>
      <c r="P42" s="39"/>
      <c r="Q42" s="24"/>
      <c r="R42" s="91"/>
      <c r="S42" s="91"/>
      <c r="T42" s="91"/>
      <c r="U42" s="91"/>
      <c r="V42" s="91"/>
      <c r="W42" s="91"/>
      <c r="X42" s="91"/>
      <c r="Y42" s="91"/>
      <c r="Z42" s="91"/>
      <c r="AA42" s="91"/>
      <c r="AB42" s="91"/>
      <c r="AC42" s="91"/>
      <c r="AD42" s="22"/>
      <c r="AE42" s="39"/>
      <c r="AF42" s="24"/>
      <c r="AG42" s="91"/>
      <c r="AH42" s="91"/>
      <c r="AI42" s="91"/>
      <c r="AJ42" s="91"/>
      <c r="AK42" s="91"/>
      <c r="AL42" s="91"/>
      <c r="AM42" s="91"/>
      <c r="AN42" s="91"/>
      <c r="AO42" s="91"/>
      <c r="AP42" s="91"/>
      <c r="AQ42" s="91"/>
      <c r="AR42" s="91"/>
      <c r="AS42" s="22"/>
      <c r="AT42" s="39"/>
    </row>
    <row r="43" spans="1:46" ht="13.5" customHeight="1" x14ac:dyDescent="0.25">
      <c r="A43" s="20"/>
      <c r="B43" s="83"/>
      <c r="C43" s="91"/>
      <c r="D43" s="91"/>
      <c r="E43" s="91"/>
      <c r="F43" s="91"/>
      <c r="G43" s="91"/>
      <c r="H43" s="91"/>
      <c r="I43" s="91"/>
      <c r="J43" s="91"/>
      <c r="K43" s="91"/>
      <c r="L43" s="91"/>
      <c r="M43" s="91"/>
      <c r="N43" s="91"/>
      <c r="O43" s="22"/>
      <c r="P43" s="39"/>
      <c r="Q43" s="24"/>
      <c r="R43" s="91"/>
      <c r="S43" s="91"/>
      <c r="T43" s="91"/>
      <c r="U43" s="91"/>
      <c r="V43" s="91"/>
      <c r="W43" s="91"/>
      <c r="X43" s="91"/>
      <c r="Y43" s="91"/>
      <c r="Z43" s="91"/>
      <c r="AA43" s="91"/>
      <c r="AB43" s="91"/>
      <c r="AC43" s="91"/>
      <c r="AD43" s="22"/>
      <c r="AE43" s="39"/>
      <c r="AF43" s="24"/>
      <c r="AG43" s="91"/>
      <c r="AH43" s="91"/>
      <c r="AI43" s="91"/>
      <c r="AJ43" s="91"/>
      <c r="AK43" s="91"/>
      <c r="AL43" s="91"/>
      <c r="AM43" s="91"/>
      <c r="AN43" s="91"/>
      <c r="AO43" s="91"/>
      <c r="AP43" s="91"/>
      <c r="AQ43" s="91"/>
      <c r="AR43" s="91"/>
      <c r="AS43" s="22"/>
      <c r="AT43" s="39"/>
    </row>
    <row r="44" spans="1:46" ht="13.5" customHeight="1" x14ac:dyDescent="0.25">
      <c r="A44" s="20"/>
      <c r="B44" s="40" t="s">
        <v>78</v>
      </c>
      <c r="C44" s="91"/>
      <c r="D44" s="91"/>
      <c r="E44" s="91"/>
      <c r="F44" s="91"/>
      <c r="G44" s="91"/>
      <c r="H44" s="91"/>
      <c r="I44" s="91"/>
      <c r="J44" s="91"/>
      <c r="K44" s="91">
        <v>300</v>
      </c>
      <c r="L44" s="91">
        <v>300</v>
      </c>
      <c r="M44" s="91">
        <v>300</v>
      </c>
      <c r="N44" s="91">
        <v>300</v>
      </c>
      <c r="O44" s="22"/>
      <c r="P44" s="39"/>
      <c r="Q44" s="24"/>
      <c r="R44" s="91">
        <v>800</v>
      </c>
      <c r="S44" s="91">
        <v>800</v>
      </c>
      <c r="T44" s="91">
        <v>800</v>
      </c>
      <c r="U44" s="91">
        <v>800</v>
      </c>
      <c r="V44" s="91">
        <v>800</v>
      </c>
      <c r="W44" s="91">
        <v>1100</v>
      </c>
      <c r="X44" s="91">
        <v>1100</v>
      </c>
      <c r="Y44" s="91">
        <v>1100</v>
      </c>
      <c r="Z44" s="91">
        <v>1100</v>
      </c>
      <c r="AA44" s="91">
        <v>1100</v>
      </c>
      <c r="AB44" s="91">
        <v>1100</v>
      </c>
      <c r="AC44" s="91">
        <v>1100</v>
      </c>
      <c r="AD44" s="22"/>
      <c r="AE44" s="39"/>
      <c r="AF44" s="24"/>
      <c r="AG44" s="91">
        <v>2000</v>
      </c>
      <c r="AH44" s="91">
        <v>2000</v>
      </c>
      <c r="AI44" s="91">
        <v>2000</v>
      </c>
      <c r="AJ44" s="91">
        <v>2000</v>
      </c>
      <c r="AK44" s="91">
        <v>2000</v>
      </c>
      <c r="AL44" s="91">
        <v>2000</v>
      </c>
      <c r="AM44" s="91">
        <v>2000</v>
      </c>
      <c r="AN44" s="91">
        <v>2000</v>
      </c>
      <c r="AO44" s="91">
        <v>2000</v>
      </c>
      <c r="AP44" s="91">
        <v>2000</v>
      </c>
      <c r="AQ44" s="91">
        <v>2000</v>
      </c>
      <c r="AR44" s="91">
        <v>2000</v>
      </c>
      <c r="AS44" s="22"/>
      <c r="AT44" s="39"/>
    </row>
    <row r="45" spans="1:46" ht="13.5" customHeight="1" x14ac:dyDescent="0.25">
      <c r="A45" s="20"/>
      <c r="B45" s="40" t="s">
        <v>79</v>
      </c>
      <c r="C45" s="91"/>
      <c r="D45" s="91"/>
      <c r="E45" s="91"/>
      <c r="F45" s="91"/>
      <c r="G45" s="91"/>
      <c r="H45" s="91"/>
      <c r="I45" s="91"/>
      <c r="J45" s="91"/>
      <c r="K45" s="91">
        <v>300</v>
      </c>
      <c r="L45" s="91">
        <v>300</v>
      </c>
      <c r="M45" s="91">
        <v>300</v>
      </c>
      <c r="N45" s="91">
        <v>300</v>
      </c>
      <c r="O45" s="22"/>
      <c r="P45" s="39"/>
      <c r="Q45" s="24"/>
      <c r="R45" s="91">
        <v>800</v>
      </c>
      <c r="S45" s="91">
        <v>800</v>
      </c>
      <c r="T45" s="91">
        <v>800</v>
      </c>
      <c r="U45" s="91">
        <v>800</v>
      </c>
      <c r="V45" s="91">
        <v>800</v>
      </c>
      <c r="W45" s="91">
        <v>1100</v>
      </c>
      <c r="X45" s="91">
        <v>1100</v>
      </c>
      <c r="Y45" s="91">
        <v>1100</v>
      </c>
      <c r="Z45" s="91">
        <v>1100</v>
      </c>
      <c r="AA45" s="91">
        <v>1100</v>
      </c>
      <c r="AB45" s="91">
        <v>1100</v>
      </c>
      <c r="AC45" s="91">
        <v>1100</v>
      </c>
      <c r="AD45" s="22"/>
      <c r="AE45" s="39"/>
      <c r="AF45" s="24"/>
      <c r="AG45" s="91">
        <v>2000</v>
      </c>
      <c r="AH45" s="91">
        <v>2000</v>
      </c>
      <c r="AI45" s="91">
        <v>2000</v>
      </c>
      <c r="AJ45" s="91">
        <v>2000</v>
      </c>
      <c r="AK45" s="91">
        <v>2000</v>
      </c>
      <c r="AL45" s="91">
        <v>2000</v>
      </c>
      <c r="AM45" s="91">
        <v>2000</v>
      </c>
      <c r="AN45" s="91">
        <v>2000</v>
      </c>
      <c r="AO45" s="91">
        <v>2000</v>
      </c>
      <c r="AP45" s="91">
        <v>2000</v>
      </c>
      <c r="AQ45" s="91">
        <v>2000</v>
      </c>
      <c r="AR45" s="91">
        <v>2000</v>
      </c>
      <c r="AS45" s="22"/>
      <c r="AT45" s="39"/>
    </row>
    <row r="46" spans="1:46" ht="13.5" customHeight="1" x14ac:dyDescent="0.25">
      <c r="A46" s="20"/>
      <c r="B46" s="40" t="s">
        <v>80</v>
      </c>
      <c r="C46" s="91"/>
      <c r="D46" s="91"/>
      <c r="E46" s="91"/>
      <c r="F46" s="91"/>
      <c r="G46" s="91"/>
      <c r="H46" s="91"/>
      <c r="I46" s="91"/>
      <c r="J46" s="91"/>
      <c r="K46" s="91">
        <v>300</v>
      </c>
      <c r="L46" s="91">
        <v>300</v>
      </c>
      <c r="M46" s="91">
        <v>300</v>
      </c>
      <c r="N46" s="91">
        <v>300</v>
      </c>
      <c r="O46" s="22"/>
      <c r="P46" s="39"/>
      <c r="Q46" s="24"/>
      <c r="R46" s="91">
        <v>800</v>
      </c>
      <c r="S46" s="91">
        <v>800</v>
      </c>
      <c r="T46" s="91">
        <v>800</v>
      </c>
      <c r="U46" s="91">
        <v>800</v>
      </c>
      <c r="V46" s="91">
        <v>800</v>
      </c>
      <c r="W46" s="91">
        <v>1100</v>
      </c>
      <c r="X46" s="91">
        <v>1100</v>
      </c>
      <c r="Y46" s="91">
        <v>1100</v>
      </c>
      <c r="Z46" s="91">
        <v>1100</v>
      </c>
      <c r="AA46" s="91">
        <v>1100</v>
      </c>
      <c r="AB46" s="91">
        <v>1100</v>
      </c>
      <c r="AC46" s="91">
        <v>1100</v>
      </c>
      <c r="AD46" s="22"/>
      <c r="AE46" s="39"/>
      <c r="AF46" s="24"/>
      <c r="AG46" s="91">
        <v>2000</v>
      </c>
      <c r="AH46" s="91">
        <v>2000</v>
      </c>
      <c r="AI46" s="91">
        <v>2000</v>
      </c>
      <c r="AJ46" s="91">
        <v>2000</v>
      </c>
      <c r="AK46" s="91">
        <v>2000</v>
      </c>
      <c r="AL46" s="91">
        <v>2000</v>
      </c>
      <c r="AM46" s="91">
        <v>2000</v>
      </c>
      <c r="AN46" s="91">
        <v>2000</v>
      </c>
      <c r="AO46" s="91">
        <v>2000</v>
      </c>
      <c r="AP46" s="91">
        <v>2000</v>
      </c>
      <c r="AQ46" s="91">
        <v>2000</v>
      </c>
      <c r="AR46" s="91">
        <v>2000</v>
      </c>
      <c r="AS46" s="22"/>
      <c r="AT46" s="39"/>
    </row>
    <row r="47" spans="1:46" ht="13.5" customHeight="1" x14ac:dyDescent="0.25">
      <c r="A47" s="20"/>
      <c r="B47" s="13"/>
      <c r="C47" s="91"/>
      <c r="D47" s="91"/>
      <c r="E47" s="91"/>
      <c r="F47" s="91"/>
      <c r="G47" s="91"/>
      <c r="H47" s="91"/>
      <c r="I47" s="91"/>
      <c r="J47" s="91"/>
      <c r="K47" s="91"/>
      <c r="L47" s="91"/>
      <c r="M47" s="91"/>
      <c r="N47" s="91"/>
      <c r="O47" s="22"/>
      <c r="P47" s="39"/>
      <c r="Q47" s="24"/>
      <c r="R47" s="91"/>
      <c r="S47" s="91"/>
      <c r="T47" s="91"/>
      <c r="U47" s="91"/>
      <c r="V47" s="91"/>
      <c r="W47" s="91"/>
      <c r="X47" s="91"/>
      <c r="Y47" s="91"/>
      <c r="Z47" s="91"/>
      <c r="AA47" s="91"/>
      <c r="AB47" s="91"/>
      <c r="AC47" s="91"/>
      <c r="AD47" s="22"/>
      <c r="AE47" s="39"/>
      <c r="AF47" s="24"/>
      <c r="AG47" s="91"/>
      <c r="AH47" s="91"/>
      <c r="AI47" s="91"/>
      <c r="AJ47" s="91"/>
      <c r="AK47" s="91"/>
      <c r="AL47" s="91"/>
      <c r="AM47" s="91"/>
      <c r="AN47" s="91"/>
      <c r="AO47" s="91"/>
      <c r="AP47" s="91"/>
      <c r="AQ47" s="91"/>
      <c r="AR47" s="91"/>
      <c r="AS47" s="22"/>
      <c r="AT47" s="39"/>
    </row>
    <row r="48" spans="1:46" ht="13.5" customHeight="1" x14ac:dyDescent="0.25">
      <c r="A48" s="20"/>
      <c r="B48" s="104" t="s">
        <v>91</v>
      </c>
      <c r="C48" s="91"/>
      <c r="D48" s="91"/>
      <c r="E48" s="91"/>
      <c r="F48" s="91"/>
      <c r="G48" s="91"/>
      <c r="H48" s="91"/>
      <c r="I48" s="91"/>
      <c r="J48" s="91"/>
      <c r="K48" s="91"/>
      <c r="L48" s="91"/>
      <c r="M48" s="91"/>
      <c r="N48" s="91"/>
      <c r="O48" s="22"/>
      <c r="P48" s="39"/>
      <c r="Q48" s="24"/>
      <c r="R48" s="91"/>
      <c r="S48" s="91"/>
      <c r="T48" s="91"/>
      <c r="U48" s="91"/>
      <c r="V48" s="91"/>
      <c r="W48" s="91"/>
      <c r="X48" s="91"/>
      <c r="Y48" s="91"/>
      <c r="Z48" s="91"/>
      <c r="AA48" s="91"/>
      <c r="AB48" s="91"/>
      <c r="AC48" s="91"/>
      <c r="AD48" s="22"/>
      <c r="AE48" s="39"/>
      <c r="AF48" s="24"/>
      <c r="AG48" s="91"/>
      <c r="AH48" s="91"/>
      <c r="AI48" s="91"/>
      <c r="AJ48" s="91"/>
      <c r="AK48" s="91"/>
      <c r="AL48" s="91"/>
      <c r="AM48" s="91"/>
      <c r="AN48" s="91"/>
      <c r="AO48" s="91"/>
      <c r="AP48" s="91"/>
      <c r="AQ48" s="91"/>
      <c r="AR48" s="91"/>
      <c r="AS48" s="22"/>
      <c r="AT48" s="39"/>
    </row>
    <row r="49" spans="1:46" ht="13.5" customHeight="1" x14ac:dyDescent="0.25">
      <c r="A49" s="20"/>
      <c r="B49" s="83"/>
      <c r="C49" s="91"/>
      <c r="D49" s="91"/>
      <c r="E49" s="91"/>
      <c r="F49" s="91"/>
      <c r="G49" s="91"/>
      <c r="H49" s="91"/>
      <c r="I49" s="91"/>
      <c r="J49" s="91"/>
      <c r="K49" s="91"/>
      <c r="L49" s="91"/>
      <c r="M49" s="91"/>
      <c r="N49" s="91"/>
      <c r="O49" s="22"/>
      <c r="P49" s="39"/>
      <c r="Q49" s="24"/>
      <c r="R49" s="91"/>
      <c r="S49" s="91"/>
      <c r="T49" s="91"/>
      <c r="U49" s="91"/>
      <c r="V49" s="91"/>
      <c r="W49" s="91"/>
      <c r="X49" s="91"/>
      <c r="Y49" s="91"/>
      <c r="Z49" s="91"/>
      <c r="AA49" s="91"/>
      <c r="AB49" s="91"/>
      <c r="AC49" s="91"/>
      <c r="AD49" s="22"/>
      <c r="AE49" s="39"/>
      <c r="AF49" s="24"/>
      <c r="AG49" s="91"/>
      <c r="AH49" s="91"/>
      <c r="AI49" s="91"/>
      <c r="AJ49" s="91"/>
      <c r="AK49" s="91"/>
      <c r="AL49" s="91"/>
      <c r="AM49" s="91"/>
      <c r="AN49" s="91"/>
      <c r="AO49" s="91"/>
      <c r="AP49" s="91"/>
      <c r="AQ49" s="91"/>
      <c r="AR49" s="91"/>
      <c r="AS49" s="22"/>
      <c r="AT49" s="39"/>
    </row>
    <row r="50" spans="1:46" ht="13.5" customHeight="1" x14ac:dyDescent="0.25">
      <c r="A50" s="20"/>
      <c r="B50" s="40" t="s">
        <v>81</v>
      </c>
      <c r="C50" s="91"/>
      <c r="D50" s="91"/>
      <c r="E50" s="91"/>
      <c r="F50" s="91"/>
      <c r="G50" s="91"/>
      <c r="H50" s="91"/>
      <c r="I50" s="91"/>
      <c r="J50" s="91"/>
      <c r="K50" s="91">
        <v>300</v>
      </c>
      <c r="L50" s="91">
        <v>300</v>
      </c>
      <c r="M50" s="91">
        <v>300</v>
      </c>
      <c r="N50" s="91">
        <v>300</v>
      </c>
      <c r="O50" s="22"/>
      <c r="P50" s="39"/>
      <c r="Q50" s="24"/>
      <c r="R50" s="91">
        <v>800</v>
      </c>
      <c r="S50" s="91">
        <v>800</v>
      </c>
      <c r="T50" s="91">
        <v>800</v>
      </c>
      <c r="U50" s="91">
        <v>800</v>
      </c>
      <c r="V50" s="91">
        <v>800</v>
      </c>
      <c r="W50" s="91">
        <v>1100</v>
      </c>
      <c r="X50" s="91">
        <v>1100</v>
      </c>
      <c r="Y50" s="91">
        <v>1100</v>
      </c>
      <c r="Z50" s="91">
        <v>1100</v>
      </c>
      <c r="AA50" s="91">
        <v>1100</v>
      </c>
      <c r="AB50" s="91">
        <v>1100</v>
      </c>
      <c r="AC50" s="91">
        <v>1100</v>
      </c>
      <c r="AD50" s="22"/>
      <c r="AE50" s="39"/>
      <c r="AF50" s="24"/>
      <c r="AG50" s="91">
        <v>2000</v>
      </c>
      <c r="AH50" s="91">
        <v>2000</v>
      </c>
      <c r="AI50" s="91">
        <v>2000</v>
      </c>
      <c r="AJ50" s="91">
        <v>2000</v>
      </c>
      <c r="AK50" s="91">
        <v>2000</v>
      </c>
      <c r="AL50" s="91">
        <v>2000</v>
      </c>
      <c r="AM50" s="91">
        <v>2000</v>
      </c>
      <c r="AN50" s="91">
        <v>2000</v>
      </c>
      <c r="AO50" s="91">
        <v>2000</v>
      </c>
      <c r="AP50" s="91">
        <v>2000</v>
      </c>
      <c r="AQ50" s="91">
        <v>2000</v>
      </c>
      <c r="AR50" s="91">
        <v>2000</v>
      </c>
      <c r="AS50" s="22"/>
      <c r="AT50" s="39"/>
    </row>
    <row r="51" spans="1:46" ht="13.5" customHeight="1" x14ac:dyDescent="0.25">
      <c r="A51" s="20"/>
      <c r="B51" s="40" t="s">
        <v>82</v>
      </c>
      <c r="C51" s="91"/>
      <c r="D51" s="91"/>
      <c r="E51" s="91"/>
      <c r="F51" s="91"/>
      <c r="G51" s="91"/>
      <c r="H51" s="91"/>
      <c r="I51" s="91"/>
      <c r="J51" s="91"/>
      <c r="K51" s="91">
        <v>300</v>
      </c>
      <c r="L51" s="91">
        <v>300</v>
      </c>
      <c r="M51" s="91">
        <v>300</v>
      </c>
      <c r="N51" s="91">
        <v>300</v>
      </c>
      <c r="O51" s="22"/>
      <c r="P51" s="39"/>
      <c r="Q51" s="24"/>
      <c r="R51" s="91">
        <v>800</v>
      </c>
      <c r="S51" s="91">
        <v>800</v>
      </c>
      <c r="T51" s="91">
        <v>800</v>
      </c>
      <c r="U51" s="91">
        <v>800</v>
      </c>
      <c r="V51" s="91">
        <v>800</v>
      </c>
      <c r="W51" s="91">
        <v>1100</v>
      </c>
      <c r="X51" s="91">
        <v>1100</v>
      </c>
      <c r="Y51" s="91">
        <v>1100</v>
      </c>
      <c r="Z51" s="91">
        <v>1100</v>
      </c>
      <c r="AA51" s="91">
        <v>1100</v>
      </c>
      <c r="AB51" s="91">
        <v>1100</v>
      </c>
      <c r="AC51" s="91">
        <v>1100</v>
      </c>
      <c r="AD51" s="22"/>
      <c r="AE51" s="39"/>
      <c r="AF51" s="24"/>
      <c r="AG51" s="91">
        <v>2000</v>
      </c>
      <c r="AH51" s="91">
        <v>2000</v>
      </c>
      <c r="AI51" s="91">
        <v>2000</v>
      </c>
      <c r="AJ51" s="91">
        <v>2000</v>
      </c>
      <c r="AK51" s="91">
        <v>2000</v>
      </c>
      <c r="AL51" s="91">
        <v>2000</v>
      </c>
      <c r="AM51" s="91">
        <v>2000</v>
      </c>
      <c r="AN51" s="91">
        <v>2000</v>
      </c>
      <c r="AO51" s="91">
        <v>2000</v>
      </c>
      <c r="AP51" s="91">
        <v>2000</v>
      </c>
      <c r="AQ51" s="91">
        <v>2000</v>
      </c>
      <c r="AR51" s="91">
        <v>2000</v>
      </c>
      <c r="AS51" s="22"/>
      <c r="AT51" s="39"/>
    </row>
    <row r="52" spans="1:46" ht="13.5" customHeight="1" x14ac:dyDescent="0.25">
      <c r="A52" s="20"/>
      <c r="B52" s="13"/>
      <c r="C52" s="13"/>
      <c r="D52" s="13"/>
      <c r="E52" s="13"/>
      <c r="F52" s="13"/>
      <c r="G52" s="13"/>
      <c r="H52" s="13"/>
      <c r="I52" s="13"/>
      <c r="J52" s="13"/>
      <c r="K52" s="13"/>
      <c r="L52" s="13"/>
      <c r="M52" s="13"/>
      <c r="N52" s="13"/>
      <c r="O52" s="22"/>
      <c r="P52" s="39"/>
      <c r="Q52" s="24"/>
      <c r="R52" s="13"/>
      <c r="S52" s="13"/>
      <c r="T52" s="13"/>
      <c r="U52" s="13"/>
      <c r="V52" s="13"/>
      <c r="W52" s="13"/>
      <c r="X52" s="13"/>
      <c r="Y52" s="13"/>
      <c r="Z52" s="13"/>
      <c r="AA52" s="13"/>
      <c r="AB52" s="13"/>
      <c r="AC52" s="13"/>
      <c r="AD52" s="22"/>
      <c r="AE52" s="39"/>
      <c r="AF52" s="24"/>
      <c r="AG52" s="13"/>
      <c r="AH52" s="13"/>
      <c r="AI52" s="13"/>
      <c r="AJ52" s="13"/>
      <c r="AK52" s="13"/>
      <c r="AL52" s="13"/>
      <c r="AM52" s="13"/>
      <c r="AN52" s="13"/>
      <c r="AO52" s="13"/>
      <c r="AP52" s="13"/>
      <c r="AQ52" s="13"/>
      <c r="AR52" s="13"/>
      <c r="AS52" s="22"/>
      <c r="AT52" s="39"/>
    </row>
    <row r="53" spans="1:46" ht="13.5" customHeight="1" x14ac:dyDescent="0.25">
      <c r="A53" s="20"/>
      <c r="B53" s="104" t="s">
        <v>92</v>
      </c>
      <c r="C53" s="13"/>
      <c r="D53" s="13"/>
      <c r="E53" s="13"/>
      <c r="F53" s="13"/>
      <c r="G53" s="13"/>
      <c r="H53" s="13"/>
      <c r="I53" s="13"/>
      <c r="J53" s="13"/>
      <c r="K53" s="13"/>
      <c r="L53" s="13"/>
      <c r="M53" s="13"/>
      <c r="N53" s="13"/>
      <c r="O53" s="22"/>
      <c r="P53" s="39"/>
      <c r="Q53" s="24"/>
      <c r="R53" s="13"/>
      <c r="S53" s="13"/>
      <c r="T53" s="13"/>
      <c r="U53" s="13"/>
      <c r="V53" s="13"/>
      <c r="W53" s="13"/>
      <c r="X53" s="13"/>
      <c r="Y53" s="13"/>
      <c r="Z53" s="13"/>
      <c r="AA53" s="13"/>
      <c r="AB53" s="13"/>
      <c r="AC53" s="13"/>
      <c r="AD53" s="22"/>
      <c r="AE53" s="39"/>
      <c r="AF53" s="24"/>
      <c r="AG53" s="13"/>
      <c r="AH53" s="13"/>
      <c r="AI53" s="13"/>
      <c r="AJ53" s="13"/>
      <c r="AK53" s="13"/>
      <c r="AL53" s="13"/>
      <c r="AM53" s="13"/>
      <c r="AN53" s="13"/>
      <c r="AO53" s="13"/>
      <c r="AP53" s="13"/>
      <c r="AQ53" s="13"/>
      <c r="AR53" s="13"/>
      <c r="AS53" s="22"/>
      <c r="AT53" s="39"/>
    </row>
    <row r="54" spans="1:46" ht="13.5" customHeight="1" x14ac:dyDescent="0.25">
      <c r="A54" s="20"/>
      <c r="B54" s="83"/>
      <c r="C54" s="13"/>
      <c r="D54" s="13"/>
      <c r="E54" s="13"/>
      <c r="F54" s="13"/>
      <c r="G54" s="13"/>
      <c r="H54" s="13"/>
      <c r="I54" s="13"/>
      <c r="J54" s="13"/>
      <c r="K54" s="13"/>
      <c r="L54" s="13"/>
      <c r="M54" s="13"/>
      <c r="N54" s="13"/>
      <c r="O54" s="22"/>
      <c r="P54" s="39"/>
      <c r="Q54" s="24"/>
      <c r="R54" s="13"/>
      <c r="S54" s="13"/>
      <c r="T54" s="13"/>
      <c r="U54" s="13"/>
      <c r="V54" s="13"/>
      <c r="W54" s="13"/>
      <c r="X54" s="13"/>
      <c r="Y54" s="13"/>
      <c r="Z54" s="13"/>
      <c r="AA54" s="13"/>
      <c r="AB54" s="13"/>
      <c r="AC54" s="13"/>
      <c r="AD54" s="22"/>
      <c r="AE54" s="39"/>
      <c r="AF54" s="24"/>
      <c r="AG54" s="13"/>
      <c r="AH54" s="13"/>
      <c r="AI54" s="13"/>
      <c r="AJ54" s="13"/>
      <c r="AK54" s="13"/>
      <c r="AL54" s="13"/>
      <c r="AM54" s="13"/>
      <c r="AN54" s="13"/>
      <c r="AO54" s="13"/>
      <c r="AP54" s="13"/>
      <c r="AQ54" s="13"/>
      <c r="AR54" s="13"/>
      <c r="AS54" s="22"/>
      <c r="AT54" s="39"/>
    </row>
    <row r="55" spans="1:46" ht="13.5" customHeight="1" x14ac:dyDescent="0.25">
      <c r="A55" s="20"/>
      <c r="B55" s="40" t="s">
        <v>93</v>
      </c>
      <c r="C55" s="91"/>
      <c r="D55" s="91"/>
      <c r="E55" s="91"/>
      <c r="F55" s="91"/>
      <c r="G55" s="91"/>
      <c r="H55" s="91"/>
      <c r="I55" s="91"/>
      <c r="J55" s="91"/>
      <c r="K55" s="91">
        <v>0</v>
      </c>
      <c r="L55" s="91">
        <v>0</v>
      </c>
      <c r="M55" s="91">
        <v>0</v>
      </c>
      <c r="N55" s="91">
        <v>0</v>
      </c>
      <c r="O55" s="22"/>
      <c r="P55" s="39"/>
      <c r="Q55" s="24"/>
      <c r="R55" s="91">
        <v>0</v>
      </c>
      <c r="S55" s="91">
        <v>0</v>
      </c>
      <c r="T55" s="91">
        <v>0</v>
      </c>
      <c r="U55" s="91">
        <v>0</v>
      </c>
      <c r="V55" s="91">
        <v>0</v>
      </c>
      <c r="W55" s="91">
        <v>0</v>
      </c>
      <c r="X55" s="91">
        <v>0</v>
      </c>
      <c r="Y55" s="91">
        <v>0</v>
      </c>
      <c r="Z55" s="91">
        <v>0</v>
      </c>
      <c r="AA55" s="91">
        <v>0</v>
      </c>
      <c r="AB55" s="91">
        <v>0</v>
      </c>
      <c r="AC55" s="91">
        <v>0</v>
      </c>
      <c r="AD55" s="22"/>
      <c r="AE55" s="39"/>
      <c r="AF55" s="24"/>
      <c r="AG55" s="91">
        <v>0</v>
      </c>
      <c r="AH55" s="91">
        <v>0</v>
      </c>
      <c r="AI55" s="91">
        <v>0</v>
      </c>
      <c r="AJ55" s="91">
        <v>0</v>
      </c>
      <c r="AK55" s="91">
        <v>0</v>
      </c>
      <c r="AL55" s="91">
        <v>0</v>
      </c>
      <c r="AM55" s="91">
        <v>0</v>
      </c>
      <c r="AN55" s="91">
        <v>0</v>
      </c>
      <c r="AO55" s="91">
        <v>0</v>
      </c>
      <c r="AP55" s="91">
        <v>0</v>
      </c>
      <c r="AQ55" s="91">
        <v>0</v>
      </c>
      <c r="AR55" s="91">
        <v>0</v>
      </c>
      <c r="AS55" s="22"/>
      <c r="AT55" s="39"/>
    </row>
    <row r="56" spans="1:46" ht="13.5" customHeight="1" x14ac:dyDescent="0.25">
      <c r="A56" s="20"/>
      <c r="B56" s="13"/>
      <c r="C56" s="13"/>
      <c r="D56" s="13"/>
      <c r="E56" s="13"/>
      <c r="F56" s="13"/>
      <c r="G56" s="13"/>
      <c r="H56" s="13"/>
      <c r="I56" s="13"/>
      <c r="J56" s="13"/>
      <c r="K56" s="13"/>
      <c r="L56" s="13"/>
      <c r="M56" s="13"/>
      <c r="N56" s="13"/>
      <c r="O56" s="22"/>
      <c r="P56" s="39"/>
      <c r="Q56" s="24"/>
      <c r="R56" s="13"/>
      <c r="S56" s="13"/>
      <c r="T56" s="13"/>
      <c r="U56" s="13"/>
      <c r="V56" s="13"/>
      <c r="W56" s="13"/>
      <c r="X56" s="13"/>
      <c r="Y56" s="13"/>
      <c r="Z56" s="13"/>
      <c r="AA56" s="13"/>
      <c r="AB56" s="13"/>
      <c r="AC56" s="13"/>
      <c r="AD56" s="22"/>
      <c r="AE56" s="39"/>
      <c r="AF56" s="24"/>
      <c r="AG56" s="13"/>
      <c r="AH56" s="13"/>
      <c r="AI56" s="13"/>
      <c r="AJ56" s="13"/>
      <c r="AK56" s="13"/>
      <c r="AL56" s="13"/>
      <c r="AM56" s="13"/>
      <c r="AN56" s="13"/>
      <c r="AO56" s="13"/>
      <c r="AP56" s="13"/>
      <c r="AQ56" s="13"/>
      <c r="AR56" s="13"/>
      <c r="AS56" s="22"/>
      <c r="AT56" s="39"/>
    </row>
    <row r="57" spans="1:46" ht="13.5" customHeight="1" x14ac:dyDescent="0.25">
      <c r="A57" s="20"/>
      <c r="B57" s="13"/>
      <c r="C57" s="13"/>
      <c r="D57" s="13"/>
      <c r="E57" s="13"/>
      <c r="F57" s="13"/>
      <c r="G57" s="13"/>
      <c r="H57" s="13"/>
      <c r="I57" s="13"/>
      <c r="J57" s="13"/>
      <c r="K57" s="13"/>
      <c r="L57" s="13"/>
      <c r="M57" s="13"/>
      <c r="N57" s="13"/>
      <c r="O57" s="22"/>
      <c r="P57" s="39"/>
      <c r="Q57" s="24"/>
      <c r="R57" s="13"/>
      <c r="S57" s="13"/>
      <c r="T57" s="13"/>
      <c r="U57" s="13"/>
      <c r="V57" s="13"/>
      <c r="W57" s="13"/>
      <c r="X57" s="13"/>
      <c r="Y57" s="13"/>
      <c r="Z57" s="13"/>
      <c r="AA57" s="13"/>
      <c r="AB57" s="13"/>
      <c r="AC57" s="13"/>
      <c r="AD57" s="22"/>
      <c r="AE57" s="39"/>
      <c r="AF57" s="24"/>
      <c r="AG57" s="13"/>
      <c r="AH57" s="13"/>
      <c r="AI57" s="13"/>
      <c r="AJ57" s="13"/>
      <c r="AK57" s="13"/>
      <c r="AL57" s="13"/>
      <c r="AM57" s="13"/>
      <c r="AN57" s="13"/>
      <c r="AO57" s="13"/>
      <c r="AP57" s="13"/>
      <c r="AQ57" s="13"/>
      <c r="AR57" s="13"/>
      <c r="AS57" s="22"/>
      <c r="AT57" s="39"/>
    </row>
    <row r="58" spans="1:46" ht="15" customHeight="1" x14ac:dyDescent="0.25">
      <c r="A58" s="10"/>
      <c r="B58" s="11" t="s">
        <v>95</v>
      </c>
      <c r="C58" s="13"/>
      <c r="D58" s="13"/>
      <c r="E58" s="13"/>
      <c r="F58" s="13"/>
      <c r="G58" s="13"/>
      <c r="H58" s="13"/>
      <c r="I58" s="13"/>
      <c r="J58" s="13"/>
      <c r="K58" s="13"/>
      <c r="L58" s="13"/>
      <c r="M58" s="13"/>
      <c r="N58" s="13"/>
      <c r="O58" s="22"/>
      <c r="P58" s="39"/>
      <c r="Q58" s="24"/>
      <c r="R58" s="13"/>
      <c r="S58" s="13"/>
      <c r="T58" s="13"/>
      <c r="U58" s="13"/>
      <c r="V58" s="13"/>
      <c r="W58" s="13"/>
      <c r="X58" s="13"/>
      <c r="Y58" s="13"/>
      <c r="Z58" s="13"/>
      <c r="AA58" s="13"/>
      <c r="AB58" s="13"/>
      <c r="AC58" s="13"/>
      <c r="AD58" s="22"/>
      <c r="AE58" s="39"/>
      <c r="AF58" s="24"/>
      <c r="AG58" s="13"/>
      <c r="AH58" s="13"/>
      <c r="AI58" s="13"/>
      <c r="AJ58" s="13"/>
      <c r="AK58" s="13"/>
      <c r="AL58" s="13"/>
      <c r="AM58" s="13"/>
      <c r="AN58" s="13"/>
      <c r="AO58" s="13"/>
      <c r="AP58" s="13"/>
      <c r="AQ58" s="13"/>
      <c r="AR58" s="13"/>
      <c r="AS58" s="22"/>
      <c r="AT58" s="39"/>
    </row>
    <row r="59" spans="1:46" ht="14.1" customHeight="1" x14ac:dyDescent="0.25">
      <c r="A59" s="15"/>
      <c r="B59" s="26"/>
      <c r="C59" s="13"/>
      <c r="D59" s="13"/>
      <c r="E59" s="13"/>
      <c r="F59" s="13"/>
      <c r="G59" s="13"/>
      <c r="H59" s="13"/>
      <c r="I59" s="13"/>
      <c r="J59" s="13"/>
      <c r="K59" s="13"/>
      <c r="L59" s="13"/>
      <c r="M59" s="13"/>
      <c r="N59" s="13"/>
      <c r="O59" s="22"/>
      <c r="P59" s="39"/>
      <c r="Q59" s="24"/>
      <c r="R59" s="13"/>
      <c r="S59" s="13"/>
      <c r="T59" s="13"/>
      <c r="U59" s="13"/>
      <c r="V59" s="13"/>
      <c r="W59" s="13"/>
      <c r="X59" s="13"/>
      <c r="Y59" s="13"/>
      <c r="Z59" s="13"/>
      <c r="AA59" s="13"/>
      <c r="AB59" s="13"/>
      <c r="AC59" s="13"/>
      <c r="AD59" s="22"/>
      <c r="AE59" s="39"/>
      <c r="AF59" s="24"/>
      <c r="AG59" s="13"/>
      <c r="AH59" s="13"/>
      <c r="AI59" s="13"/>
      <c r="AJ59" s="13"/>
      <c r="AK59" s="13"/>
      <c r="AL59" s="13"/>
      <c r="AM59" s="13"/>
      <c r="AN59" s="13"/>
      <c r="AO59" s="13"/>
      <c r="AP59" s="13"/>
      <c r="AQ59" s="13"/>
      <c r="AR59" s="13"/>
      <c r="AS59" s="22"/>
      <c r="AT59" s="39"/>
    </row>
    <row r="60" spans="1:46" ht="13.5" customHeight="1" x14ac:dyDescent="0.25">
      <c r="A60" s="20"/>
      <c r="B60" s="113" t="s">
        <v>89</v>
      </c>
      <c r="C60" s="90"/>
      <c r="D60" s="90"/>
      <c r="E60" s="90"/>
      <c r="F60" s="90"/>
      <c r="G60" s="90"/>
      <c r="H60" s="90"/>
      <c r="I60" s="90"/>
      <c r="J60" s="90"/>
      <c r="K60" s="90">
        <f>SUM(K62:K64)</f>
        <v>1600</v>
      </c>
      <c r="L60" s="90">
        <f>SUM(L62:L64)</f>
        <v>1600</v>
      </c>
      <c r="M60" s="90">
        <f>SUM(M62:M64)</f>
        <v>1600</v>
      </c>
      <c r="N60" s="90">
        <f>SUM(N62:N64)</f>
        <v>1600</v>
      </c>
      <c r="O60" s="22"/>
      <c r="P60" s="114">
        <f>SUM(C60:N60)</f>
        <v>6400</v>
      </c>
      <c r="Q60" s="24"/>
      <c r="R60" s="90">
        <f t="shared" ref="R60:AC60" si="6">SUM(R62:R64)</f>
        <v>4600</v>
      </c>
      <c r="S60" s="90">
        <f t="shared" si="6"/>
        <v>4600</v>
      </c>
      <c r="T60" s="90">
        <f t="shared" si="6"/>
        <v>4600</v>
      </c>
      <c r="U60" s="90">
        <f t="shared" si="6"/>
        <v>4600</v>
      </c>
      <c r="V60" s="90">
        <f t="shared" si="6"/>
        <v>4600</v>
      </c>
      <c r="W60" s="90">
        <f t="shared" si="6"/>
        <v>5700</v>
      </c>
      <c r="X60" s="90">
        <f t="shared" si="6"/>
        <v>5700</v>
      </c>
      <c r="Y60" s="90">
        <f t="shared" si="6"/>
        <v>5700</v>
      </c>
      <c r="Z60" s="90">
        <f t="shared" si="6"/>
        <v>5700</v>
      </c>
      <c r="AA60" s="90">
        <f t="shared" si="6"/>
        <v>5700</v>
      </c>
      <c r="AB60" s="90">
        <f t="shared" si="6"/>
        <v>5700</v>
      </c>
      <c r="AC60" s="90">
        <f t="shared" si="6"/>
        <v>5700</v>
      </c>
      <c r="AD60" s="22"/>
      <c r="AE60" s="114">
        <f>SUM(R60:AC60)</f>
        <v>62900</v>
      </c>
      <c r="AF60" s="24"/>
      <c r="AG60" s="90">
        <f t="shared" ref="AG60:AR60" si="7">SUM(AG62:AG64)</f>
        <v>18500</v>
      </c>
      <c r="AH60" s="90">
        <f t="shared" si="7"/>
        <v>18500</v>
      </c>
      <c r="AI60" s="90">
        <f t="shared" si="7"/>
        <v>18500</v>
      </c>
      <c r="AJ60" s="90">
        <f t="shared" si="7"/>
        <v>18500</v>
      </c>
      <c r="AK60" s="90">
        <f t="shared" si="7"/>
        <v>18500</v>
      </c>
      <c r="AL60" s="90">
        <f t="shared" si="7"/>
        <v>18500</v>
      </c>
      <c r="AM60" s="90">
        <f t="shared" si="7"/>
        <v>18500</v>
      </c>
      <c r="AN60" s="90">
        <f t="shared" si="7"/>
        <v>18500</v>
      </c>
      <c r="AO60" s="90">
        <f t="shared" si="7"/>
        <v>18500</v>
      </c>
      <c r="AP60" s="90">
        <f t="shared" si="7"/>
        <v>18500</v>
      </c>
      <c r="AQ60" s="90">
        <f t="shared" si="7"/>
        <v>18500</v>
      </c>
      <c r="AR60" s="90">
        <f t="shared" si="7"/>
        <v>18500</v>
      </c>
      <c r="AS60" s="22"/>
      <c r="AT60" s="114">
        <f>SUM(AG60:AR60)</f>
        <v>222000</v>
      </c>
    </row>
    <row r="61" spans="1:46" ht="13.5" customHeight="1" x14ac:dyDescent="0.25">
      <c r="A61" s="20"/>
      <c r="B61" s="83"/>
      <c r="C61" s="13"/>
      <c r="D61" s="13"/>
      <c r="E61" s="13"/>
      <c r="F61" s="13"/>
      <c r="G61" s="13"/>
      <c r="H61" s="13"/>
      <c r="I61" s="13"/>
      <c r="J61" s="13"/>
      <c r="K61" s="13"/>
      <c r="L61" s="13"/>
      <c r="M61" s="13"/>
      <c r="N61" s="13"/>
      <c r="O61" s="22"/>
      <c r="P61" s="39"/>
      <c r="Q61" s="24"/>
      <c r="R61" s="13"/>
      <c r="S61" s="13"/>
      <c r="T61" s="13"/>
      <c r="U61" s="13"/>
      <c r="V61" s="13"/>
      <c r="W61" s="13"/>
      <c r="X61" s="13"/>
      <c r="Y61" s="13"/>
      <c r="Z61" s="13"/>
      <c r="AA61" s="13"/>
      <c r="AB61" s="13"/>
      <c r="AC61" s="13"/>
      <c r="AD61" s="22"/>
      <c r="AE61" s="39"/>
      <c r="AF61" s="24"/>
      <c r="AG61" s="13"/>
      <c r="AH61" s="13"/>
      <c r="AI61" s="13"/>
      <c r="AJ61" s="13"/>
      <c r="AK61" s="13"/>
      <c r="AL61" s="13"/>
      <c r="AM61" s="13"/>
      <c r="AN61" s="13"/>
      <c r="AO61" s="13"/>
      <c r="AP61" s="13"/>
      <c r="AQ61" s="13"/>
      <c r="AR61" s="13"/>
      <c r="AS61" s="22"/>
      <c r="AT61" s="39"/>
    </row>
    <row r="62" spans="1:46" ht="13.5" customHeight="1" x14ac:dyDescent="0.25">
      <c r="A62" s="20"/>
      <c r="B62" s="40" t="s">
        <v>75</v>
      </c>
      <c r="C62" s="91"/>
      <c r="D62" s="91"/>
      <c r="E62" s="91"/>
      <c r="F62" s="91"/>
      <c r="G62" s="91"/>
      <c r="H62" s="91"/>
      <c r="I62" s="91"/>
      <c r="J62" s="91"/>
      <c r="K62" s="91">
        <f t="shared" ref="K62:N64" si="8">K38*K8</f>
        <v>600</v>
      </c>
      <c r="L62" s="91">
        <f t="shared" si="8"/>
        <v>600</v>
      </c>
      <c r="M62" s="91">
        <f t="shared" si="8"/>
        <v>600</v>
      </c>
      <c r="N62" s="91">
        <f t="shared" si="8"/>
        <v>600</v>
      </c>
      <c r="O62" s="22"/>
      <c r="P62" s="45">
        <f>SUM(C62:N62)</f>
        <v>2400</v>
      </c>
      <c r="Q62" s="24"/>
      <c r="R62" s="91">
        <f t="shared" ref="R62:AC62" si="9">R38*R8</f>
        <v>1700</v>
      </c>
      <c r="S62" s="91">
        <f t="shared" si="9"/>
        <v>1700</v>
      </c>
      <c r="T62" s="91">
        <f t="shared" si="9"/>
        <v>1700</v>
      </c>
      <c r="U62" s="91">
        <f t="shared" si="9"/>
        <v>1700</v>
      </c>
      <c r="V62" s="91">
        <f t="shared" si="9"/>
        <v>1700</v>
      </c>
      <c r="W62" s="91">
        <f t="shared" si="9"/>
        <v>2100</v>
      </c>
      <c r="X62" s="91">
        <f t="shared" si="9"/>
        <v>2100</v>
      </c>
      <c r="Y62" s="91">
        <f t="shared" si="9"/>
        <v>2100</v>
      </c>
      <c r="Z62" s="91">
        <f t="shared" si="9"/>
        <v>2100</v>
      </c>
      <c r="AA62" s="91">
        <f t="shared" si="9"/>
        <v>2100</v>
      </c>
      <c r="AB62" s="91">
        <f t="shared" si="9"/>
        <v>2100</v>
      </c>
      <c r="AC62" s="91">
        <f t="shared" si="9"/>
        <v>2100</v>
      </c>
      <c r="AD62" s="22"/>
      <c r="AE62" s="45">
        <f>SUM(R62:AC62)</f>
        <v>23200</v>
      </c>
      <c r="AF62" s="24"/>
      <c r="AG62" s="91">
        <f t="shared" ref="AG62:AR62" si="10">AG38*AG8</f>
        <v>8000</v>
      </c>
      <c r="AH62" s="91">
        <f t="shared" si="10"/>
        <v>8000</v>
      </c>
      <c r="AI62" s="91">
        <f t="shared" si="10"/>
        <v>8000</v>
      </c>
      <c r="AJ62" s="91">
        <f t="shared" si="10"/>
        <v>8000</v>
      </c>
      <c r="AK62" s="91">
        <f t="shared" si="10"/>
        <v>8000</v>
      </c>
      <c r="AL62" s="91">
        <f t="shared" si="10"/>
        <v>8000</v>
      </c>
      <c r="AM62" s="91">
        <f t="shared" si="10"/>
        <v>8000</v>
      </c>
      <c r="AN62" s="91">
        <f t="shared" si="10"/>
        <v>8000</v>
      </c>
      <c r="AO62" s="91">
        <f t="shared" si="10"/>
        <v>8000</v>
      </c>
      <c r="AP62" s="91">
        <f t="shared" si="10"/>
        <v>8000</v>
      </c>
      <c r="AQ62" s="91">
        <f t="shared" si="10"/>
        <v>8000</v>
      </c>
      <c r="AR62" s="91">
        <f t="shared" si="10"/>
        <v>8000</v>
      </c>
      <c r="AS62" s="22"/>
      <c r="AT62" s="45">
        <f>SUM(AG62:AR62)</f>
        <v>96000</v>
      </c>
    </row>
    <row r="63" spans="1:46" ht="13.5" customHeight="1" x14ac:dyDescent="0.25">
      <c r="A63" s="20"/>
      <c r="B63" s="40" t="s">
        <v>76</v>
      </c>
      <c r="C63" s="91"/>
      <c r="D63" s="91"/>
      <c r="E63" s="91"/>
      <c r="F63" s="91"/>
      <c r="G63" s="91"/>
      <c r="H63" s="91"/>
      <c r="I63" s="91"/>
      <c r="J63" s="91"/>
      <c r="K63" s="91">
        <f t="shared" si="8"/>
        <v>600</v>
      </c>
      <c r="L63" s="91">
        <f t="shared" si="8"/>
        <v>600</v>
      </c>
      <c r="M63" s="91">
        <f t="shared" si="8"/>
        <v>600</v>
      </c>
      <c r="N63" s="91">
        <f t="shared" si="8"/>
        <v>600</v>
      </c>
      <c r="O63" s="22"/>
      <c r="P63" s="45">
        <f>SUM(C63:N63)</f>
        <v>2400</v>
      </c>
      <c r="Q63" s="24"/>
      <c r="R63" s="91">
        <f t="shared" ref="R63:AC63" si="11">R39*R9</f>
        <v>1700</v>
      </c>
      <c r="S63" s="91">
        <f t="shared" si="11"/>
        <v>1700</v>
      </c>
      <c r="T63" s="91">
        <f t="shared" si="11"/>
        <v>1700</v>
      </c>
      <c r="U63" s="91">
        <f t="shared" si="11"/>
        <v>1700</v>
      </c>
      <c r="V63" s="91">
        <f t="shared" si="11"/>
        <v>1700</v>
      </c>
      <c r="W63" s="91">
        <f t="shared" si="11"/>
        <v>2100</v>
      </c>
      <c r="X63" s="91">
        <f t="shared" si="11"/>
        <v>2100</v>
      </c>
      <c r="Y63" s="91">
        <f t="shared" si="11"/>
        <v>2100</v>
      </c>
      <c r="Z63" s="91">
        <f t="shared" si="11"/>
        <v>2100</v>
      </c>
      <c r="AA63" s="91">
        <f t="shared" si="11"/>
        <v>2100</v>
      </c>
      <c r="AB63" s="91">
        <f t="shared" si="11"/>
        <v>2100</v>
      </c>
      <c r="AC63" s="91">
        <f t="shared" si="11"/>
        <v>2100</v>
      </c>
      <c r="AD63" s="22"/>
      <c r="AE63" s="45">
        <f>SUM(R63:AC63)</f>
        <v>23200</v>
      </c>
      <c r="AF63" s="24"/>
      <c r="AG63" s="91">
        <f t="shared" ref="AG63:AR63" si="12">AG39*AG9</f>
        <v>8000</v>
      </c>
      <c r="AH63" s="91">
        <f t="shared" si="12"/>
        <v>8000</v>
      </c>
      <c r="AI63" s="91">
        <f t="shared" si="12"/>
        <v>8000</v>
      </c>
      <c r="AJ63" s="91">
        <f t="shared" si="12"/>
        <v>8000</v>
      </c>
      <c r="AK63" s="91">
        <f t="shared" si="12"/>
        <v>8000</v>
      </c>
      <c r="AL63" s="91">
        <f t="shared" si="12"/>
        <v>8000</v>
      </c>
      <c r="AM63" s="91">
        <f t="shared" si="12"/>
        <v>8000</v>
      </c>
      <c r="AN63" s="91">
        <f t="shared" si="12"/>
        <v>8000</v>
      </c>
      <c r="AO63" s="91">
        <f t="shared" si="12"/>
        <v>8000</v>
      </c>
      <c r="AP63" s="91">
        <f t="shared" si="12"/>
        <v>8000</v>
      </c>
      <c r="AQ63" s="91">
        <f t="shared" si="12"/>
        <v>8000</v>
      </c>
      <c r="AR63" s="91">
        <f t="shared" si="12"/>
        <v>8000</v>
      </c>
      <c r="AS63" s="22"/>
      <c r="AT63" s="45">
        <f>SUM(AG63:AR63)</f>
        <v>96000</v>
      </c>
    </row>
    <row r="64" spans="1:46" ht="13.5" customHeight="1" x14ac:dyDescent="0.25">
      <c r="A64" s="20"/>
      <c r="B64" s="40" t="s">
        <v>77</v>
      </c>
      <c r="C64" s="91"/>
      <c r="D64" s="91"/>
      <c r="E64" s="91"/>
      <c r="F64" s="91"/>
      <c r="G64" s="91"/>
      <c r="H64" s="91"/>
      <c r="I64" s="91"/>
      <c r="J64" s="91"/>
      <c r="K64" s="91">
        <f t="shared" si="8"/>
        <v>400</v>
      </c>
      <c r="L64" s="91">
        <f t="shared" si="8"/>
        <v>400</v>
      </c>
      <c r="M64" s="91">
        <f t="shared" si="8"/>
        <v>400</v>
      </c>
      <c r="N64" s="91">
        <f t="shared" si="8"/>
        <v>400</v>
      </c>
      <c r="O64" s="22"/>
      <c r="P64" s="45">
        <f>SUM(C64:N64)</f>
        <v>1600</v>
      </c>
      <c r="Q64" s="24"/>
      <c r="R64" s="91">
        <f t="shared" ref="R64:AC64" si="13">R40*R10</f>
        <v>1200</v>
      </c>
      <c r="S64" s="91">
        <f t="shared" si="13"/>
        <v>1200</v>
      </c>
      <c r="T64" s="91">
        <f t="shared" si="13"/>
        <v>1200</v>
      </c>
      <c r="U64" s="91">
        <f t="shared" si="13"/>
        <v>1200</v>
      </c>
      <c r="V64" s="91">
        <f t="shared" si="13"/>
        <v>1200</v>
      </c>
      <c r="W64" s="91">
        <f t="shared" si="13"/>
        <v>1500</v>
      </c>
      <c r="X64" s="91">
        <f t="shared" si="13"/>
        <v>1500</v>
      </c>
      <c r="Y64" s="91">
        <f t="shared" si="13"/>
        <v>1500</v>
      </c>
      <c r="Z64" s="91">
        <f t="shared" si="13"/>
        <v>1500</v>
      </c>
      <c r="AA64" s="91">
        <f t="shared" si="13"/>
        <v>1500</v>
      </c>
      <c r="AB64" s="91">
        <f t="shared" si="13"/>
        <v>1500</v>
      </c>
      <c r="AC64" s="91">
        <f t="shared" si="13"/>
        <v>1500</v>
      </c>
      <c r="AD64" s="22"/>
      <c r="AE64" s="45">
        <f>SUM(R64:AC64)</f>
        <v>16500</v>
      </c>
      <c r="AF64" s="24"/>
      <c r="AG64" s="91">
        <f t="shared" ref="AG64:AR64" si="14">AG40*AG10</f>
        <v>2500</v>
      </c>
      <c r="AH64" s="91">
        <f t="shared" si="14"/>
        <v>2500</v>
      </c>
      <c r="AI64" s="91">
        <f t="shared" si="14"/>
        <v>2500</v>
      </c>
      <c r="AJ64" s="91">
        <f t="shared" si="14"/>
        <v>2500</v>
      </c>
      <c r="AK64" s="91">
        <f t="shared" si="14"/>
        <v>2500</v>
      </c>
      <c r="AL64" s="91">
        <f t="shared" si="14"/>
        <v>2500</v>
      </c>
      <c r="AM64" s="91">
        <f t="shared" si="14"/>
        <v>2500</v>
      </c>
      <c r="AN64" s="91">
        <f t="shared" si="14"/>
        <v>2500</v>
      </c>
      <c r="AO64" s="91">
        <f t="shared" si="14"/>
        <v>2500</v>
      </c>
      <c r="AP64" s="91">
        <f t="shared" si="14"/>
        <v>2500</v>
      </c>
      <c r="AQ64" s="91">
        <f t="shared" si="14"/>
        <v>2500</v>
      </c>
      <c r="AR64" s="91">
        <f t="shared" si="14"/>
        <v>2500</v>
      </c>
      <c r="AS64" s="22"/>
      <c r="AT64" s="45">
        <f>SUM(AG64:AR64)</f>
        <v>30000</v>
      </c>
    </row>
    <row r="65" spans="1:46" ht="13.5" customHeight="1" x14ac:dyDescent="0.25">
      <c r="A65" s="20"/>
      <c r="B65" s="13"/>
      <c r="C65" s="13"/>
      <c r="D65" s="13"/>
      <c r="E65" s="13"/>
      <c r="F65" s="13"/>
      <c r="G65" s="13"/>
      <c r="H65" s="13"/>
      <c r="I65" s="13"/>
      <c r="J65" s="13"/>
      <c r="K65" s="13"/>
      <c r="L65" s="13"/>
      <c r="M65" s="13"/>
      <c r="N65" s="13"/>
      <c r="O65" s="22"/>
      <c r="P65" s="45"/>
      <c r="Q65" s="24"/>
      <c r="R65" s="13"/>
      <c r="S65" s="13"/>
      <c r="T65" s="13"/>
      <c r="U65" s="13"/>
      <c r="V65" s="13"/>
      <c r="W65" s="13"/>
      <c r="X65" s="13"/>
      <c r="Y65" s="13"/>
      <c r="Z65" s="13"/>
      <c r="AA65" s="13"/>
      <c r="AB65" s="13"/>
      <c r="AC65" s="13"/>
      <c r="AD65" s="22"/>
      <c r="AE65" s="45"/>
      <c r="AF65" s="24"/>
      <c r="AG65" s="13"/>
      <c r="AH65" s="13"/>
      <c r="AI65" s="13"/>
      <c r="AJ65" s="13"/>
      <c r="AK65" s="13"/>
      <c r="AL65" s="13"/>
      <c r="AM65" s="13"/>
      <c r="AN65" s="13"/>
      <c r="AO65" s="13"/>
      <c r="AP65" s="13"/>
      <c r="AQ65" s="13"/>
      <c r="AR65" s="13"/>
      <c r="AS65" s="22"/>
      <c r="AT65" s="45"/>
    </row>
    <row r="66" spans="1:46" ht="13.5" customHeight="1" x14ac:dyDescent="0.25">
      <c r="A66" s="20"/>
      <c r="B66" s="113" t="s">
        <v>90</v>
      </c>
      <c r="C66" s="90"/>
      <c r="D66" s="90"/>
      <c r="E66" s="90"/>
      <c r="F66" s="90"/>
      <c r="G66" s="90"/>
      <c r="H66" s="90"/>
      <c r="I66" s="90"/>
      <c r="J66" s="90"/>
      <c r="K66" s="90">
        <f>SUM(K68:K70)</f>
        <v>900</v>
      </c>
      <c r="L66" s="90">
        <f>SUM(L68:L70)</f>
        <v>900</v>
      </c>
      <c r="M66" s="90">
        <f>SUM(M68:M70)</f>
        <v>900</v>
      </c>
      <c r="N66" s="90">
        <f>SUM(N68:N70)</f>
        <v>900</v>
      </c>
      <c r="O66" s="22"/>
      <c r="P66" s="114">
        <f>SUM(C66:N66)</f>
        <v>3600</v>
      </c>
      <c r="Q66" s="24"/>
      <c r="R66" s="90">
        <f t="shared" ref="R66:AC66" si="15">SUM(R68:R70)</f>
        <v>3200</v>
      </c>
      <c r="S66" s="90">
        <f t="shared" si="15"/>
        <v>3200</v>
      </c>
      <c r="T66" s="90">
        <f t="shared" si="15"/>
        <v>3200</v>
      </c>
      <c r="U66" s="90">
        <f t="shared" si="15"/>
        <v>3200</v>
      </c>
      <c r="V66" s="90">
        <f t="shared" si="15"/>
        <v>3200</v>
      </c>
      <c r="W66" s="90">
        <f t="shared" si="15"/>
        <v>4400</v>
      </c>
      <c r="X66" s="90">
        <f t="shared" si="15"/>
        <v>4400</v>
      </c>
      <c r="Y66" s="90">
        <f t="shared" si="15"/>
        <v>4400</v>
      </c>
      <c r="Z66" s="90">
        <f t="shared" si="15"/>
        <v>4400</v>
      </c>
      <c r="AA66" s="90">
        <f t="shared" si="15"/>
        <v>4400</v>
      </c>
      <c r="AB66" s="90">
        <f t="shared" si="15"/>
        <v>4400</v>
      </c>
      <c r="AC66" s="90">
        <f t="shared" si="15"/>
        <v>4400</v>
      </c>
      <c r="AD66" s="22"/>
      <c r="AE66" s="114">
        <f>SUM(R66:AC66)</f>
        <v>46800</v>
      </c>
      <c r="AF66" s="24"/>
      <c r="AG66" s="90">
        <f t="shared" ref="AG66:AR66" si="16">SUM(AG68:AG70)</f>
        <v>10000</v>
      </c>
      <c r="AH66" s="90">
        <f t="shared" si="16"/>
        <v>10000</v>
      </c>
      <c r="AI66" s="90">
        <f t="shared" si="16"/>
        <v>10000</v>
      </c>
      <c r="AJ66" s="90">
        <f t="shared" si="16"/>
        <v>10000</v>
      </c>
      <c r="AK66" s="90">
        <f t="shared" si="16"/>
        <v>10000</v>
      </c>
      <c r="AL66" s="90">
        <f t="shared" si="16"/>
        <v>10000</v>
      </c>
      <c r="AM66" s="90">
        <f t="shared" si="16"/>
        <v>10000</v>
      </c>
      <c r="AN66" s="90">
        <f t="shared" si="16"/>
        <v>10000</v>
      </c>
      <c r="AO66" s="90">
        <f t="shared" si="16"/>
        <v>10000</v>
      </c>
      <c r="AP66" s="90">
        <f t="shared" si="16"/>
        <v>10000</v>
      </c>
      <c r="AQ66" s="90">
        <f t="shared" si="16"/>
        <v>10000</v>
      </c>
      <c r="AR66" s="90">
        <f t="shared" si="16"/>
        <v>10000</v>
      </c>
      <c r="AS66" s="22"/>
      <c r="AT66" s="114">
        <f>SUM(AG66:AR66)</f>
        <v>120000</v>
      </c>
    </row>
    <row r="67" spans="1:46" ht="13.5" customHeight="1" x14ac:dyDescent="0.25">
      <c r="A67" s="20"/>
      <c r="B67" s="83"/>
      <c r="C67" s="13"/>
      <c r="D67" s="13"/>
      <c r="E67" s="13"/>
      <c r="F67" s="13"/>
      <c r="G67" s="13"/>
      <c r="H67" s="13"/>
      <c r="I67" s="13"/>
      <c r="J67" s="13"/>
      <c r="K67" s="13"/>
      <c r="L67" s="13"/>
      <c r="M67" s="13"/>
      <c r="N67" s="13"/>
      <c r="O67" s="22"/>
      <c r="P67" s="45"/>
      <c r="Q67" s="24"/>
      <c r="R67" s="13"/>
      <c r="S67" s="13"/>
      <c r="T67" s="13"/>
      <c r="U67" s="13"/>
      <c r="V67" s="13"/>
      <c r="W67" s="13"/>
      <c r="X67" s="13"/>
      <c r="Y67" s="13"/>
      <c r="Z67" s="13"/>
      <c r="AA67" s="13"/>
      <c r="AB67" s="13"/>
      <c r="AC67" s="13"/>
      <c r="AD67" s="22"/>
      <c r="AE67" s="45"/>
      <c r="AF67" s="24"/>
      <c r="AG67" s="13"/>
      <c r="AH67" s="13"/>
      <c r="AI67" s="13"/>
      <c r="AJ67" s="13"/>
      <c r="AK67" s="13"/>
      <c r="AL67" s="13"/>
      <c r="AM67" s="13"/>
      <c r="AN67" s="13"/>
      <c r="AO67" s="13"/>
      <c r="AP67" s="13"/>
      <c r="AQ67" s="13"/>
      <c r="AR67" s="13"/>
      <c r="AS67" s="22"/>
      <c r="AT67" s="45"/>
    </row>
    <row r="68" spans="1:46" ht="13.5" customHeight="1" x14ac:dyDescent="0.25">
      <c r="A68" s="20"/>
      <c r="B68" s="40" t="s">
        <v>78</v>
      </c>
      <c r="C68" s="91"/>
      <c r="D68" s="91"/>
      <c r="E68" s="91"/>
      <c r="F68" s="91"/>
      <c r="G68" s="91"/>
      <c r="H68" s="91"/>
      <c r="I68" s="91"/>
      <c r="J68" s="91"/>
      <c r="K68" s="91">
        <f t="shared" ref="K68:N70" si="17">K44*K16</f>
        <v>300</v>
      </c>
      <c r="L68" s="91">
        <f t="shared" si="17"/>
        <v>300</v>
      </c>
      <c r="M68" s="91">
        <f t="shared" si="17"/>
        <v>300</v>
      </c>
      <c r="N68" s="91">
        <f t="shared" si="17"/>
        <v>300</v>
      </c>
      <c r="O68" s="22"/>
      <c r="P68" s="45">
        <f>SUM(C68:N68)</f>
        <v>1200</v>
      </c>
      <c r="Q68" s="24"/>
      <c r="R68" s="91">
        <f t="shared" ref="R68:AC68" si="18">R44*R16</f>
        <v>800</v>
      </c>
      <c r="S68" s="91">
        <f t="shared" si="18"/>
        <v>800</v>
      </c>
      <c r="T68" s="91">
        <f t="shared" si="18"/>
        <v>800</v>
      </c>
      <c r="U68" s="91">
        <f t="shared" si="18"/>
        <v>800</v>
      </c>
      <c r="V68" s="91">
        <f t="shared" si="18"/>
        <v>800</v>
      </c>
      <c r="W68" s="91">
        <f t="shared" si="18"/>
        <v>1100</v>
      </c>
      <c r="X68" s="91">
        <f t="shared" si="18"/>
        <v>1100</v>
      </c>
      <c r="Y68" s="91">
        <f t="shared" si="18"/>
        <v>1100</v>
      </c>
      <c r="Z68" s="91">
        <f t="shared" si="18"/>
        <v>1100</v>
      </c>
      <c r="AA68" s="91">
        <f t="shared" si="18"/>
        <v>1100</v>
      </c>
      <c r="AB68" s="91">
        <f t="shared" si="18"/>
        <v>1100</v>
      </c>
      <c r="AC68" s="91">
        <f t="shared" si="18"/>
        <v>1100</v>
      </c>
      <c r="AD68" s="22"/>
      <c r="AE68" s="45">
        <f>SUM(R68:AC68)</f>
        <v>11700</v>
      </c>
      <c r="AF68" s="24"/>
      <c r="AG68" s="91">
        <f t="shared" ref="AG68:AR68" si="19">AG44*AG16</f>
        <v>2000</v>
      </c>
      <c r="AH68" s="91">
        <f t="shared" si="19"/>
        <v>2000</v>
      </c>
      <c r="AI68" s="91">
        <f t="shared" si="19"/>
        <v>2000</v>
      </c>
      <c r="AJ68" s="91">
        <f t="shared" si="19"/>
        <v>2000</v>
      </c>
      <c r="AK68" s="91">
        <f t="shared" si="19"/>
        <v>2000</v>
      </c>
      <c r="AL68" s="91">
        <f t="shared" si="19"/>
        <v>2000</v>
      </c>
      <c r="AM68" s="91">
        <f t="shared" si="19"/>
        <v>2000</v>
      </c>
      <c r="AN68" s="91">
        <f t="shared" si="19"/>
        <v>2000</v>
      </c>
      <c r="AO68" s="91">
        <f t="shared" si="19"/>
        <v>2000</v>
      </c>
      <c r="AP68" s="91">
        <f t="shared" si="19"/>
        <v>2000</v>
      </c>
      <c r="AQ68" s="91">
        <f t="shared" si="19"/>
        <v>2000</v>
      </c>
      <c r="AR68" s="91">
        <f t="shared" si="19"/>
        <v>2000</v>
      </c>
      <c r="AS68" s="22"/>
      <c r="AT68" s="45">
        <f>SUM(AG68:AR68)</f>
        <v>24000</v>
      </c>
    </row>
    <row r="69" spans="1:46" ht="13.5" customHeight="1" x14ac:dyDescent="0.25">
      <c r="A69" s="20"/>
      <c r="B69" s="40" t="s">
        <v>79</v>
      </c>
      <c r="C69" s="91"/>
      <c r="D69" s="91"/>
      <c r="E69" s="91"/>
      <c r="F69" s="91"/>
      <c r="G69" s="91"/>
      <c r="H69" s="91"/>
      <c r="I69" s="91"/>
      <c r="J69" s="91"/>
      <c r="K69" s="91">
        <f t="shared" si="17"/>
        <v>300</v>
      </c>
      <c r="L69" s="91">
        <f t="shared" si="17"/>
        <v>300</v>
      </c>
      <c r="M69" s="91">
        <f t="shared" si="17"/>
        <v>300</v>
      </c>
      <c r="N69" s="91">
        <f t="shared" si="17"/>
        <v>300</v>
      </c>
      <c r="O69" s="22"/>
      <c r="P69" s="45">
        <f>SUM(C69:N69)</f>
        <v>1200</v>
      </c>
      <c r="Q69" s="24"/>
      <c r="R69" s="91">
        <f t="shared" ref="R69:AC69" si="20">R45*R17</f>
        <v>1600</v>
      </c>
      <c r="S69" s="91">
        <f t="shared" si="20"/>
        <v>1600</v>
      </c>
      <c r="T69" s="91">
        <f t="shared" si="20"/>
        <v>1600</v>
      </c>
      <c r="U69" s="91">
        <f t="shared" si="20"/>
        <v>1600</v>
      </c>
      <c r="V69" s="91">
        <f t="shared" si="20"/>
        <v>1600</v>
      </c>
      <c r="W69" s="91">
        <f t="shared" si="20"/>
        <v>2200</v>
      </c>
      <c r="X69" s="91">
        <f t="shared" si="20"/>
        <v>2200</v>
      </c>
      <c r="Y69" s="91">
        <f t="shared" si="20"/>
        <v>2200</v>
      </c>
      <c r="Z69" s="91">
        <f t="shared" si="20"/>
        <v>2200</v>
      </c>
      <c r="AA69" s="91">
        <f t="shared" si="20"/>
        <v>2200</v>
      </c>
      <c r="AB69" s="91">
        <f t="shared" si="20"/>
        <v>2200</v>
      </c>
      <c r="AC69" s="91">
        <f t="shared" si="20"/>
        <v>2200</v>
      </c>
      <c r="AD69" s="22"/>
      <c r="AE69" s="45">
        <f>SUM(R69:AC69)</f>
        <v>23400</v>
      </c>
      <c r="AF69" s="24"/>
      <c r="AG69" s="91">
        <f t="shared" ref="AG69:AR69" si="21">AG45*AG17</f>
        <v>6000</v>
      </c>
      <c r="AH69" s="91">
        <f t="shared" si="21"/>
        <v>6000</v>
      </c>
      <c r="AI69" s="91">
        <f t="shared" si="21"/>
        <v>6000</v>
      </c>
      <c r="AJ69" s="91">
        <f t="shared" si="21"/>
        <v>6000</v>
      </c>
      <c r="AK69" s="91">
        <f t="shared" si="21"/>
        <v>6000</v>
      </c>
      <c r="AL69" s="91">
        <f t="shared" si="21"/>
        <v>6000</v>
      </c>
      <c r="AM69" s="91">
        <f t="shared" si="21"/>
        <v>6000</v>
      </c>
      <c r="AN69" s="91">
        <f t="shared" si="21"/>
        <v>6000</v>
      </c>
      <c r="AO69" s="91">
        <f t="shared" si="21"/>
        <v>6000</v>
      </c>
      <c r="AP69" s="91">
        <f t="shared" si="21"/>
        <v>6000</v>
      </c>
      <c r="AQ69" s="91">
        <f t="shared" si="21"/>
        <v>6000</v>
      </c>
      <c r="AR69" s="91">
        <f t="shared" si="21"/>
        <v>6000</v>
      </c>
      <c r="AS69" s="22"/>
      <c r="AT69" s="45">
        <f>SUM(AG69:AR69)</f>
        <v>72000</v>
      </c>
    </row>
    <row r="70" spans="1:46" ht="13.5" customHeight="1" x14ac:dyDescent="0.25">
      <c r="A70" s="20"/>
      <c r="B70" s="40" t="s">
        <v>80</v>
      </c>
      <c r="C70" s="91"/>
      <c r="D70" s="91"/>
      <c r="E70" s="91"/>
      <c r="F70" s="91"/>
      <c r="G70" s="91"/>
      <c r="H70" s="91"/>
      <c r="I70" s="91"/>
      <c r="J70" s="91"/>
      <c r="K70" s="91">
        <f t="shared" si="17"/>
        <v>300</v>
      </c>
      <c r="L70" s="91">
        <f t="shared" si="17"/>
        <v>300</v>
      </c>
      <c r="M70" s="91">
        <f t="shared" si="17"/>
        <v>300</v>
      </c>
      <c r="N70" s="91">
        <f t="shared" si="17"/>
        <v>300</v>
      </c>
      <c r="O70" s="22"/>
      <c r="P70" s="45">
        <f>SUM(C70:N70)</f>
        <v>1200</v>
      </c>
      <c r="Q70" s="24"/>
      <c r="R70" s="91">
        <f t="shared" ref="R70:AC70" si="22">R46*R18</f>
        <v>800</v>
      </c>
      <c r="S70" s="91">
        <f t="shared" si="22"/>
        <v>800</v>
      </c>
      <c r="T70" s="91">
        <f t="shared" si="22"/>
        <v>800</v>
      </c>
      <c r="U70" s="91">
        <f t="shared" si="22"/>
        <v>800</v>
      </c>
      <c r="V70" s="91">
        <f t="shared" si="22"/>
        <v>800</v>
      </c>
      <c r="W70" s="91">
        <f t="shared" si="22"/>
        <v>1100</v>
      </c>
      <c r="X70" s="91">
        <f t="shared" si="22"/>
        <v>1100</v>
      </c>
      <c r="Y70" s="91">
        <f t="shared" si="22"/>
        <v>1100</v>
      </c>
      <c r="Z70" s="91">
        <f t="shared" si="22"/>
        <v>1100</v>
      </c>
      <c r="AA70" s="91">
        <f t="shared" si="22"/>
        <v>1100</v>
      </c>
      <c r="AB70" s="91">
        <f t="shared" si="22"/>
        <v>1100</v>
      </c>
      <c r="AC70" s="91">
        <f t="shared" si="22"/>
        <v>1100</v>
      </c>
      <c r="AD70" s="22"/>
      <c r="AE70" s="45">
        <f>SUM(R70:AC70)</f>
        <v>11700</v>
      </c>
      <c r="AF70" s="24"/>
      <c r="AG70" s="91">
        <f t="shared" ref="AG70:AR70" si="23">AG46*AG18</f>
        <v>2000</v>
      </c>
      <c r="AH70" s="91">
        <f t="shared" si="23"/>
        <v>2000</v>
      </c>
      <c r="AI70" s="91">
        <f t="shared" si="23"/>
        <v>2000</v>
      </c>
      <c r="AJ70" s="91">
        <f t="shared" si="23"/>
        <v>2000</v>
      </c>
      <c r="AK70" s="91">
        <f t="shared" si="23"/>
        <v>2000</v>
      </c>
      <c r="AL70" s="91">
        <f t="shared" si="23"/>
        <v>2000</v>
      </c>
      <c r="AM70" s="91">
        <f t="shared" si="23"/>
        <v>2000</v>
      </c>
      <c r="AN70" s="91">
        <f t="shared" si="23"/>
        <v>2000</v>
      </c>
      <c r="AO70" s="91">
        <f t="shared" si="23"/>
        <v>2000</v>
      </c>
      <c r="AP70" s="91">
        <f t="shared" si="23"/>
        <v>2000</v>
      </c>
      <c r="AQ70" s="91">
        <f t="shared" si="23"/>
        <v>2000</v>
      </c>
      <c r="AR70" s="91">
        <f t="shared" si="23"/>
        <v>2000</v>
      </c>
      <c r="AS70" s="22"/>
      <c r="AT70" s="45">
        <f>SUM(AG70:AR70)</f>
        <v>24000</v>
      </c>
    </row>
    <row r="71" spans="1:46" ht="13.5" customHeight="1" x14ac:dyDescent="0.25">
      <c r="A71" s="20"/>
      <c r="B71" s="13"/>
      <c r="C71" s="13"/>
      <c r="D71" s="13"/>
      <c r="E71" s="13"/>
      <c r="F71" s="13"/>
      <c r="G71" s="13"/>
      <c r="H71" s="13"/>
      <c r="I71" s="13"/>
      <c r="J71" s="13"/>
      <c r="K71" s="13"/>
      <c r="L71" s="13"/>
      <c r="M71" s="13"/>
      <c r="N71" s="13"/>
      <c r="O71" s="22"/>
      <c r="P71" s="45"/>
      <c r="Q71" s="24"/>
      <c r="R71" s="13"/>
      <c r="S71" s="13"/>
      <c r="T71" s="13"/>
      <c r="U71" s="13"/>
      <c r="V71" s="13"/>
      <c r="W71" s="13"/>
      <c r="X71" s="13"/>
      <c r="Y71" s="13"/>
      <c r="Z71" s="13"/>
      <c r="AA71" s="13"/>
      <c r="AB71" s="13"/>
      <c r="AC71" s="13"/>
      <c r="AD71" s="22"/>
      <c r="AE71" s="45"/>
      <c r="AF71" s="24"/>
      <c r="AG71" s="13"/>
      <c r="AH71" s="13"/>
      <c r="AI71" s="13"/>
      <c r="AJ71" s="13"/>
      <c r="AK71" s="13"/>
      <c r="AL71" s="13"/>
      <c r="AM71" s="13"/>
      <c r="AN71" s="13"/>
      <c r="AO71" s="13"/>
      <c r="AP71" s="13"/>
      <c r="AQ71" s="13"/>
      <c r="AR71" s="13"/>
      <c r="AS71" s="22"/>
      <c r="AT71" s="45"/>
    </row>
    <row r="72" spans="1:46" ht="13.5" customHeight="1" x14ac:dyDescent="0.25">
      <c r="A72" s="20"/>
      <c r="B72" s="113" t="s">
        <v>91</v>
      </c>
      <c r="C72" s="90"/>
      <c r="D72" s="90"/>
      <c r="E72" s="90"/>
      <c r="F72" s="90"/>
      <c r="G72" s="90"/>
      <c r="H72" s="90"/>
      <c r="I72" s="90"/>
      <c r="J72" s="90"/>
      <c r="K72" s="90">
        <f>SUM(K74:K75)</f>
        <v>900</v>
      </c>
      <c r="L72" s="90">
        <f>SUM(L74:L75)</f>
        <v>900</v>
      </c>
      <c r="M72" s="90">
        <f>SUM(M74:M75)</f>
        <v>900</v>
      </c>
      <c r="N72" s="90">
        <f>SUM(N74:N75)</f>
        <v>900</v>
      </c>
      <c r="O72" s="22"/>
      <c r="P72" s="114">
        <f>SUM(C72:N72)</f>
        <v>3600</v>
      </c>
      <c r="Q72" s="24"/>
      <c r="R72" s="90">
        <f t="shared" ref="R72:AC72" si="24">SUM(R74:R75)</f>
        <v>3200</v>
      </c>
      <c r="S72" s="90">
        <f t="shared" si="24"/>
        <v>3200</v>
      </c>
      <c r="T72" s="90">
        <f t="shared" si="24"/>
        <v>3200</v>
      </c>
      <c r="U72" s="90">
        <f t="shared" si="24"/>
        <v>3200</v>
      </c>
      <c r="V72" s="90">
        <f t="shared" si="24"/>
        <v>3200</v>
      </c>
      <c r="W72" s="90">
        <f t="shared" si="24"/>
        <v>4400</v>
      </c>
      <c r="X72" s="90">
        <f t="shared" si="24"/>
        <v>4400</v>
      </c>
      <c r="Y72" s="90">
        <f t="shared" si="24"/>
        <v>4400</v>
      </c>
      <c r="Z72" s="90">
        <f t="shared" si="24"/>
        <v>4400</v>
      </c>
      <c r="AA72" s="90">
        <f t="shared" si="24"/>
        <v>4400</v>
      </c>
      <c r="AB72" s="90">
        <f t="shared" si="24"/>
        <v>4400</v>
      </c>
      <c r="AC72" s="90">
        <f t="shared" si="24"/>
        <v>4400</v>
      </c>
      <c r="AD72" s="22"/>
      <c r="AE72" s="114">
        <f>SUM(R72:AC72)</f>
        <v>46800</v>
      </c>
      <c r="AF72" s="24"/>
      <c r="AG72" s="90">
        <f t="shared" ref="AG72:AR72" si="25">SUM(AG74:AG75)</f>
        <v>10000</v>
      </c>
      <c r="AH72" s="90">
        <f t="shared" si="25"/>
        <v>10000</v>
      </c>
      <c r="AI72" s="90">
        <f t="shared" si="25"/>
        <v>10000</v>
      </c>
      <c r="AJ72" s="90">
        <f t="shared" si="25"/>
        <v>10000</v>
      </c>
      <c r="AK72" s="90">
        <f t="shared" si="25"/>
        <v>10000</v>
      </c>
      <c r="AL72" s="90">
        <f t="shared" si="25"/>
        <v>10000</v>
      </c>
      <c r="AM72" s="90">
        <f t="shared" si="25"/>
        <v>10000</v>
      </c>
      <c r="AN72" s="90">
        <f t="shared" si="25"/>
        <v>10000</v>
      </c>
      <c r="AO72" s="90">
        <f t="shared" si="25"/>
        <v>10000</v>
      </c>
      <c r="AP72" s="90">
        <f t="shared" si="25"/>
        <v>10000</v>
      </c>
      <c r="AQ72" s="90">
        <f t="shared" si="25"/>
        <v>10000</v>
      </c>
      <c r="AR72" s="90">
        <f t="shared" si="25"/>
        <v>10000</v>
      </c>
      <c r="AS72" s="22"/>
      <c r="AT72" s="114">
        <f>SUM(AG72:AR72)</f>
        <v>120000</v>
      </c>
    </row>
    <row r="73" spans="1:46" ht="13.5" customHeight="1" x14ac:dyDescent="0.25">
      <c r="A73" s="20"/>
      <c r="B73" s="83"/>
      <c r="C73" s="13"/>
      <c r="D73" s="13"/>
      <c r="E73" s="13"/>
      <c r="F73" s="13"/>
      <c r="G73" s="13"/>
      <c r="H73" s="13"/>
      <c r="I73" s="13"/>
      <c r="J73" s="13"/>
      <c r="K73" s="13"/>
      <c r="L73" s="13"/>
      <c r="M73" s="13"/>
      <c r="N73" s="13"/>
      <c r="O73" s="22"/>
      <c r="P73" s="45"/>
      <c r="Q73" s="24"/>
      <c r="R73" s="13"/>
      <c r="S73" s="13"/>
      <c r="T73" s="13"/>
      <c r="U73" s="13"/>
      <c r="V73" s="13"/>
      <c r="W73" s="13"/>
      <c r="X73" s="13"/>
      <c r="Y73" s="13"/>
      <c r="Z73" s="13"/>
      <c r="AA73" s="13"/>
      <c r="AB73" s="13"/>
      <c r="AC73" s="13"/>
      <c r="AD73" s="22"/>
      <c r="AE73" s="45"/>
      <c r="AF73" s="24"/>
      <c r="AG73" s="13"/>
      <c r="AH73" s="13"/>
      <c r="AI73" s="13"/>
      <c r="AJ73" s="13"/>
      <c r="AK73" s="13"/>
      <c r="AL73" s="13"/>
      <c r="AM73" s="13"/>
      <c r="AN73" s="13"/>
      <c r="AO73" s="13"/>
      <c r="AP73" s="13"/>
      <c r="AQ73" s="13"/>
      <c r="AR73" s="13"/>
      <c r="AS73" s="22"/>
      <c r="AT73" s="45"/>
    </row>
    <row r="74" spans="1:46" ht="13.5" customHeight="1" x14ac:dyDescent="0.25">
      <c r="A74" s="20"/>
      <c r="B74" s="40" t="s">
        <v>81</v>
      </c>
      <c r="C74" s="91"/>
      <c r="D74" s="91"/>
      <c r="E74" s="91"/>
      <c r="F74" s="91"/>
      <c r="G74" s="91"/>
      <c r="H74" s="91"/>
      <c r="I74" s="91"/>
      <c r="J74" s="91"/>
      <c r="K74" s="91">
        <f t="shared" ref="K74:N75" si="26">K50*K24</f>
        <v>300</v>
      </c>
      <c r="L74" s="91">
        <f t="shared" si="26"/>
        <v>300</v>
      </c>
      <c r="M74" s="91">
        <f t="shared" si="26"/>
        <v>300</v>
      </c>
      <c r="N74" s="91">
        <f t="shared" si="26"/>
        <v>300</v>
      </c>
      <c r="O74" s="22"/>
      <c r="P74" s="45">
        <f>SUM(C74:N74)</f>
        <v>1200</v>
      </c>
      <c r="Q74" s="24"/>
      <c r="R74" s="91">
        <f t="shared" ref="R74:AC74" si="27">R50*R24</f>
        <v>800</v>
      </c>
      <c r="S74" s="91">
        <f t="shared" si="27"/>
        <v>800</v>
      </c>
      <c r="T74" s="91">
        <f t="shared" si="27"/>
        <v>800</v>
      </c>
      <c r="U74" s="91">
        <f t="shared" si="27"/>
        <v>800</v>
      </c>
      <c r="V74" s="91">
        <f t="shared" si="27"/>
        <v>800</v>
      </c>
      <c r="W74" s="91">
        <f t="shared" si="27"/>
        <v>1100</v>
      </c>
      <c r="X74" s="91">
        <f t="shared" si="27"/>
        <v>1100</v>
      </c>
      <c r="Y74" s="91">
        <f t="shared" si="27"/>
        <v>1100</v>
      </c>
      <c r="Z74" s="91">
        <f t="shared" si="27"/>
        <v>1100</v>
      </c>
      <c r="AA74" s="91">
        <f t="shared" si="27"/>
        <v>1100</v>
      </c>
      <c r="AB74" s="91">
        <f t="shared" si="27"/>
        <v>1100</v>
      </c>
      <c r="AC74" s="91">
        <f t="shared" si="27"/>
        <v>1100</v>
      </c>
      <c r="AD74" s="22"/>
      <c r="AE74" s="45">
        <f>SUM(R74:AC74)</f>
        <v>11700</v>
      </c>
      <c r="AF74" s="24"/>
      <c r="AG74" s="91">
        <f t="shared" ref="AG74:AR74" si="28">AG50*AG24</f>
        <v>2000</v>
      </c>
      <c r="AH74" s="91">
        <f t="shared" si="28"/>
        <v>2000</v>
      </c>
      <c r="AI74" s="91">
        <f t="shared" si="28"/>
        <v>2000</v>
      </c>
      <c r="AJ74" s="91">
        <f t="shared" si="28"/>
        <v>2000</v>
      </c>
      <c r="AK74" s="91">
        <f t="shared" si="28"/>
        <v>2000</v>
      </c>
      <c r="AL74" s="91">
        <f t="shared" si="28"/>
        <v>2000</v>
      </c>
      <c r="AM74" s="91">
        <f t="shared" si="28"/>
        <v>2000</v>
      </c>
      <c r="AN74" s="91">
        <f t="shared" si="28"/>
        <v>2000</v>
      </c>
      <c r="AO74" s="91">
        <f t="shared" si="28"/>
        <v>2000</v>
      </c>
      <c r="AP74" s="91">
        <f t="shared" si="28"/>
        <v>2000</v>
      </c>
      <c r="AQ74" s="91">
        <f t="shared" si="28"/>
        <v>2000</v>
      </c>
      <c r="AR74" s="91">
        <f t="shared" si="28"/>
        <v>2000</v>
      </c>
      <c r="AS74" s="22"/>
      <c r="AT74" s="45">
        <f>SUM(AG74:AR74)</f>
        <v>24000</v>
      </c>
    </row>
    <row r="75" spans="1:46" ht="13.5" customHeight="1" x14ac:dyDescent="0.25">
      <c r="A75" s="20"/>
      <c r="B75" s="40" t="s">
        <v>82</v>
      </c>
      <c r="C75" s="91"/>
      <c r="D75" s="91"/>
      <c r="E75" s="91"/>
      <c r="F75" s="91"/>
      <c r="G75" s="91"/>
      <c r="H75" s="91"/>
      <c r="I75" s="91"/>
      <c r="J75" s="91"/>
      <c r="K75" s="91">
        <f t="shared" si="26"/>
        <v>600</v>
      </c>
      <c r="L75" s="91">
        <f t="shared" si="26"/>
        <v>600</v>
      </c>
      <c r="M75" s="91">
        <f t="shared" si="26"/>
        <v>600</v>
      </c>
      <c r="N75" s="91">
        <f t="shared" si="26"/>
        <v>600</v>
      </c>
      <c r="O75" s="22"/>
      <c r="P75" s="45">
        <f>SUM(C75:N75)</f>
        <v>2400</v>
      </c>
      <c r="Q75" s="24"/>
      <c r="R75" s="91">
        <f t="shared" ref="R75:AC75" si="29">R51*R25</f>
        <v>2400</v>
      </c>
      <c r="S75" s="91">
        <f t="shared" si="29"/>
        <v>2400</v>
      </c>
      <c r="T75" s="91">
        <f t="shared" si="29"/>
        <v>2400</v>
      </c>
      <c r="U75" s="91">
        <f t="shared" si="29"/>
        <v>2400</v>
      </c>
      <c r="V75" s="91">
        <f t="shared" si="29"/>
        <v>2400</v>
      </c>
      <c r="W75" s="91">
        <f t="shared" si="29"/>
        <v>3300</v>
      </c>
      <c r="X75" s="91">
        <f t="shared" si="29"/>
        <v>3300</v>
      </c>
      <c r="Y75" s="91">
        <f t="shared" si="29"/>
        <v>3300</v>
      </c>
      <c r="Z75" s="91">
        <f t="shared" si="29"/>
        <v>3300</v>
      </c>
      <c r="AA75" s="91">
        <f t="shared" si="29"/>
        <v>3300</v>
      </c>
      <c r="AB75" s="91">
        <f t="shared" si="29"/>
        <v>3300</v>
      </c>
      <c r="AC75" s="91">
        <f t="shared" si="29"/>
        <v>3300</v>
      </c>
      <c r="AD75" s="22"/>
      <c r="AE75" s="45">
        <f>SUM(R75:AC75)</f>
        <v>35100</v>
      </c>
      <c r="AF75" s="24"/>
      <c r="AG75" s="91">
        <f t="shared" ref="AG75:AR75" si="30">AG51*AG25</f>
        <v>8000</v>
      </c>
      <c r="AH75" s="91">
        <f t="shared" si="30"/>
        <v>8000</v>
      </c>
      <c r="AI75" s="91">
        <f t="shared" si="30"/>
        <v>8000</v>
      </c>
      <c r="AJ75" s="91">
        <f t="shared" si="30"/>
        <v>8000</v>
      </c>
      <c r="AK75" s="91">
        <f t="shared" si="30"/>
        <v>8000</v>
      </c>
      <c r="AL75" s="91">
        <f t="shared" si="30"/>
        <v>8000</v>
      </c>
      <c r="AM75" s="91">
        <f t="shared" si="30"/>
        <v>8000</v>
      </c>
      <c r="AN75" s="91">
        <f t="shared" si="30"/>
        <v>8000</v>
      </c>
      <c r="AO75" s="91">
        <f t="shared" si="30"/>
        <v>8000</v>
      </c>
      <c r="AP75" s="91">
        <f t="shared" si="30"/>
        <v>8000</v>
      </c>
      <c r="AQ75" s="91">
        <f t="shared" si="30"/>
        <v>8000</v>
      </c>
      <c r="AR75" s="91">
        <f t="shared" si="30"/>
        <v>8000</v>
      </c>
      <c r="AS75" s="22"/>
      <c r="AT75" s="45">
        <f>SUM(AG75:AR75)</f>
        <v>96000</v>
      </c>
    </row>
    <row r="76" spans="1:46" ht="13.5" customHeight="1" x14ac:dyDescent="0.25">
      <c r="A76" s="20"/>
      <c r="B76" s="13"/>
      <c r="C76" s="13"/>
      <c r="D76" s="13"/>
      <c r="E76" s="13"/>
      <c r="F76" s="13"/>
      <c r="G76" s="13"/>
      <c r="H76" s="13"/>
      <c r="I76" s="13"/>
      <c r="J76" s="13"/>
      <c r="K76" s="13"/>
      <c r="L76" s="13"/>
      <c r="M76" s="13"/>
      <c r="N76" s="13"/>
      <c r="O76" s="22"/>
      <c r="P76" s="45"/>
      <c r="Q76" s="24"/>
      <c r="R76" s="13"/>
      <c r="S76" s="13"/>
      <c r="T76" s="13"/>
      <c r="U76" s="13"/>
      <c r="V76" s="13"/>
      <c r="W76" s="13"/>
      <c r="X76" s="13"/>
      <c r="Y76" s="13"/>
      <c r="Z76" s="13"/>
      <c r="AA76" s="13"/>
      <c r="AB76" s="13"/>
      <c r="AC76" s="13"/>
      <c r="AD76" s="22"/>
      <c r="AE76" s="45"/>
      <c r="AF76" s="24"/>
      <c r="AG76" s="13"/>
      <c r="AH76" s="13"/>
      <c r="AI76" s="13"/>
      <c r="AJ76" s="13"/>
      <c r="AK76" s="13"/>
      <c r="AL76" s="13"/>
      <c r="AM76" s="13"/>
      <c r="AN76" s="13"/>
      <c r="AO76" s="13"/>
      <c r="AP76" s="13"/>
      <c r="AQ76" s="13"/>
      <c r="AR76" s="13"/>
      <c r="AS76" s="22"/>
      <c r="AT76" s="45"/>
    </row>
    <row r="77" spans="1:46" ht="13.5" customHeight="1" x14ac:dyDescent="0.25">
      <c r="A77" s="20"/>
      <c r="B77" s="104" t="s">
        <v>92</v>
      </c>
      <c r="C77" s="13"/>
      <c r="D77" s="13"/>
      <c r="E77" s="13"/>
      <c r="F77" s="13"/>
      <c r="G77" s="13"/>
      <c r="H77" s="13"/>
      <c r="I77" s="13"/>
      <c r="J77" s="13"/>
      <c r="K77" s="13"/>
      <c r="L77" s="13"/>
      <c r="M77" s="13"/>
      <c r="N77" s="13"/>
      <c r="O77" s="22"/>
      <c r="P77" s="45"/>
      <c r="Q77" s="24"/>
      <c r="R77" s="13"/>
      <c r="S77" s="13"/>
      <c r="T77" s="13"/>
      <c r="U77" s="13"/>
      <c r="V77" s="13"/>
      <c r="W77" s="13"/>
      <c r="X77" s="13"/>
      <c r="Y77" s="13"/>
      <c r="Z77" s="13"/>
      <c r="AA77" s="13"/>
      <c r="AB77" s="13"/>
      <c r="AC77" s="13"/>
      <c r="AD77" s="22"/>
      <c r="AE77" s="45"/>
      <c r="AF77" s="24"/>
      <c r="AG77" s="13"/>
      <c r="AH77" s="13"/>
      <c r="AI77" s="13"/>
      <c r="AJ77" s="13"/>
      <c r="AK77" s="13"/>
      <c r="AL77" s="13"/>
      <c r="AM77" s="13"/>
      <c r="AN77" s="13"/>
      <c r="AO77" s="13"/>
      <c r="AP77" s="13"/>
      <c r="AQ77" s="13"/>
      <c r="AR77" s="13"/>
      <c r="AS77" s="22"/>
      <c r="AT77" s="45"/>
    </row>
    <row r="78" spans="1:46" ht="13.5" customHeight="1" x14ac:dyDescent="0.25">
      <c r="A78" s="20"/>
      <c r="B78" s="83"/>
      <c r="C78" s="13"/>
      <c r="D78" s="13"/>
      <c r="E78" s="13"/>
      <c r="F78" s="13"/>
      <c r="G78" s="13"/>
      <c r="H78" s="13"/>
      <c r="I78" s="13"/>
      <c r="J78" s="13"/>
      <c r="K78" s="13"/>
      <c r="L78" s="13"/>
      <c r="M78" s="13"/>
      <c r="N78" s="13"/>
      <c r="O78" s="22"/>
      <c r="P78" s="45"/>
      <c r="Q78" s="24"/>
      <c r="R78" s="13"/>
      <c r="S78" s="13"/>
      <c r="T78" s="13"/>
      <c r="U78" s="13"/>
      <c r="V78" s="13"/>
      <c r="W78" s="13"/>
      <c r="X78" s="13"/>
      <c r="Y78" s="13"/>
      <c r="Z78" s="13"/>
      <c r="AA78" s="13"/>
      <c r="AB78" s="13"/>
      <c r="AC78" s="13"/>
      <c r="AD78" s="22"/>
      <c r="AE78" s="45"/>
      <c r="AF78" s="24"/>
      <c r="AG78" s="13"/>
      <c r="AH78" s="13"/>
      <c r="AI78" s="13"/>
      <c r="AJ78" s="13"/>
      <c r="AK78" s="13"/>
      <c r="AL78" s="13"/>
      <c r="AM78" s="13"/>
      <c r="AN78" s="13"/>
      <c r="AO78" s="13"/>
      <c r="AP78" s="13"/>
      <c r="AQ78" s="13"/>
      <c r="AR78" s="13"/>
      <c r="AS78" s="22"/>
      <c r="AT78" s="45"/>
    </row>
    <row r="79" spans="1:46" ht="15" customHeight="1" x14ac:dyDescent="0.25">
      <c r="A79" s="68"/>
      <c r="B79" s="86" t="s">
        <v>93</v>
      </c>
      <c r="C79" s="115"/>
      <c r="D79" s="115"/>
      <c r="E79" s="115"/>
      <c r="F79" s="115"/>
      <c r="G79" s="115"/>
      <c r="H79" s="115"/>
      <c r="I79" s="115"/>
      <c r="J79" s="115"/>
      <c r="K79" s="115">
        <f>K55*K31</f>
        <v>0</v>
      </c>
      <c r="L79" s="115">
        <f>L55*L31</f>
        <v>0</v>
      </c>
      <c r="M79" s="115">
        <f>M55*M31</f>
        <v>0</v>
      </c>
      <c r="N79" s="115">
        <f>N55*N31</f>
        <v>0</v>
      </c>
      <c r="O79" s="116"/>
      <c r="P79" s="117">
        <f>SUM(C79:N79)</f>
        <v>0</v>
      </c>
      <c r="Q79" s="118"/>
      <c r="R79" s="115">
        <f t="shared" ref="R79:AC79" si="31">R55*R31</f>
        <v>0</v>
      </c>
      <c r="S79" s="115">
        <f t="shared" si="31"/>
        <v>0</v>
      </c>
      <c r="T79" s="115">
        <f t="shared" si="31"/>
        <v>0</v>
      </c>
      <c r="U79" s="115">
        <f t="shared" si="31"/>
        <v>0</v>
      </c>
      <c r="V79" s="115">
        <f t="shared" si="31"/>
        <v>0</v>
      </c>
      <c r="W79" s="115">
        <f t="shared" si="31"/>
        <v>0</v>
      </c>
      <c r="X79" s="115">
        <f t="shared" si="31"/>
        <v>0</v>
      </c>
      <c r="Y79" s="115">
        <f t="shared" si="31"/>
        <v>0</v>
      </c>
      <c r="Z79" s="115">
        <f t="shared" si="31"/>
        <v>0</v>
      </c>
      <c r="AA79" s="115">
        <f t="shared" si="31"/>
        <v>0</v>
      </c>
      <c r="AB79" s="115">
        <f t="shared" si="31"/>
        <v>0</v>
      </c>
      <c r="AC79" s="115">
        <f t="shared" si="31"/>
        <v>0</v>
      </c>
      <c r="AD79" s="116"/>
      <c r="AE79" s="117">
        <f>SUM(R79:AC79)</f>
        <v>0</v>
      </c>
      <c r="AF79" s="118"/>
      <c r="AG79" s="115">
        <f t="shared" ref="AG79:AR79" si="32">AG55*AG31</f>
        <v>0</v>
      </c>
      <c r="AH79" s="115">
        <f t="shared" si="32"/>
        <v>0</v>
      </c>
      <c r="AI79" s="115">
        <f t="shared" si="32"/>
        <v>0</v>
      </c>
      <c r="AJ79" s="115">
        <f t="shared" si="32"/>
        <v>0</v>
      </c>
      <c r="AK79" s="115">
        <f t="shared" si="32"/>
        <v>0</v>
      </c>
      <c r="AL79" s="115">
        <f t="shared" si="32"/>
        <v>0</v>
      </c>
      <c r="AM79" s="115">
        <f t="shared" si="32"/>
        <v>0</v>
      </c>
      <c r="AN79" s="115">
        <f t="shared" si="32"/>
        <v>0</v>
      </c>
      <c r="AO79" s="115">
        <f t="shared" si="32"/>
        <v>0</v>
      </c>
      <c r="AP79" s="115">
        <f t="shared" si="32"/>
        <v>0</v>
      </c>
      <c r="AQ79" s="115">
        <f t="shared" si="32"/>
        <v>0</v>
      </c>
      <c r="AR79" s="115">
        <f t="shared" si="32"/>
        <v>0</v>
      </c>
      <c r="AS79" s="116"/>
      <c r="AT79" s="117">
        <f>SUM(AG79:AR79)</f>
        <v>0</v>
      </c>
    </row>
  </sheetData>
  <pageMargins left="0.7" right="0.7" top="0.75" bottom="0.75" header="0.3" footer="0.3"/>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61"/>
  <sheetViews>
    <sheetView showGridLines="0" topLeftCell="A50" workbookViewId="0">
      <selection activeCell="G31" sqref="G31"/>
    </sheetView>
  </sheetViews>
  <sheetFormatPr baseColWidth="10" defaultColWidth="10.85546875" defaultRowHeight="14.45" customHeight="1" x14ac:dyDescent="0.25"/>
  <cols>
    <col min="1" max="1" width="3.85546875" style="119" customWidth="1"/>
    <col min="2" max="2" width="34.7109375" style="119" customWidth="1"/>
    <col min="3" max="5" width="11.140625" style="119" customWidth="1"/>
    <col min="6" max="14" width="12.28515625" style="119" customWidth="1"/>
    <col min="15" max="15" width="10.85546875" style="119" customWidth="1"/>
    <col min="16" max="16" width="13.28515625" style="119" customWidth="1"/>
    <col min="17" max="17" width="10.85546875" style="119" customWidth="1"/>
    <col min="18" max="26" width="12.28515625" style="119" customWidth="1"/>
    <col min="27" max="29" width="13.28515625" style="119" customWidth="1"/>
    <col min="30" max="30" width="10.85546875" style="119" customWidth="1"/>
    <col min="31" max="31" width="13.28515625" style="119" customWidth="1"/>
    <col min="32" max="32" width="10.85546875" style="119" customWidth="1"/>
    <col min="33" max="44" width="13.28515625" style="119" customWidth="1"/>
    <col min="45" max="45" width="6.42578125" style="119" customWidth="1"/>
    <col min="46" max="46" width="15" style="119" customWidth="1"/>
    <col min="47" max="47" width="10.85546875" style="119" customWidth="1"/>
    <col min="48" max="16384" width="10.85546875" style="119"/>
  </cols>
  <sheetData>
    <row r="1" spans="1:46" ht="13.5" customHeight="1" x14ac:dyDescent="0.25">
      <c r="A1" s="6"/>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9"/>
    </row>
    <row r="2" spans="1:46" ht="15" customHeight="1" x14ac:dyDescent="0.25">
      <c r="A2" s="10"/>
      <c r="B2" s="11" t="s">
        <v>19</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4"/>
    </row>
    <row r="3" spans="1:46" ht="15" customHeight="1" x14ac:dyDescent="0.25">
      <c r="A3" s="15"/>
      <c r="B3" s="26"/>
      <c r="C3" s="13"/>
      <c r="D3" s="13"/>
      <c r="E3" s="13"/>
      <c r="F3" s="13"/>
      <c r="G3" s="13"/>
      <c r="H3" s="13"/>
      <c r="I3" s="13"/>
      <c r="J3" s="13"/>
      <c r="K3" s="13"/>
      <c r="L3" s="13"/>
      <c r="M3" s="13"/>
      <c r="N3" s="13"/>
      <c r="O3" s="13"/>
      <c r="P3" s="18"/>
      <c r="Q3" s="13"/>
      <c r="R3" s="13"/>
      <c r="S3" s="13"/>
      <c r="T3" s="13"/>
      <c r="U3" s="13"/>
      <c r="V3" s="13"/>
      <c r="W3" s="13"/>
      <c r="X3" s="13"/>
      <c r="Y3" s="13"/>
      <c r="Z3" s="13"/>
      <c r="AA3" s="13"/>
      <c r="AB3" s="13"/>
      <c r="AC3" s="13"/>
      <c r="AD3" s="13"/>
      <c r="AE3" s="18"/>
      <c r="AF3" s="13"/>
      <c r="AG3" s="13"/>
      <c r="AH3" s="13"/>
      <c r="AI3" s="13"/>
      <c r="AJ3" s="13"/>
      <c r="AK3" s="13"/>
      <c r="AL3" s="13"/>
      <c r="AM3" s="13"/>
      <c r="AN3" s="13"/>
      <c r="AO3" s="13"/>
      <c r="AP3" s="13"/>
      <c r="AQ3" s="13"/>
      <c r="AR3" s="13"/>
      <c r="AS3" s="13"/>
      <c r="AT3" s="19"/>
    </row>
    <row r="4" spans="1:46" ht="15" customHeight="1" x14ac:dyDescent="0.25">
      <c r="A4" s="20"/>
      <c r="B4" s="13"/>
      <c r="C4" s="25" t="s">
        <v>7</v>
      </c>
      <c r="D4" s="25" t="s">
        <v>8</v>
      </c>
      <c r="E4" s="25" t="s">
        <v>9</v>
      </c>
      <c r="F4" s="25" t="s">
        <v>10</v>
      </c>
      <c r="G4" s="25" t="s">
        <v>11</v>
      </c>
      <c r="H4" s="25" t="s">
        <v>12</v>
      </c>
      <c r="I4" s="25" t="s">
        <v>13</v>
      </c>
      <c r="J4" s="25" t="s">
        <v>14</v>
      </c>
      <c r="K4" s="25" t="s">
        <v>15</v>
      </c>
      <c r="L4" s="25" t="s">
        <v>16</v>
      </c>
      <c r="M4" s="25" t="s">
        <v>17</v>
      </c>
      <c r="N4" s="25" t="s">
        <v>18</v>
      </c>
      <c r="O4" s="22"/>
      <c r="P4" s="23">
        <v>2023</v>
      </c>
      <c r="Q4" s="24"/>
      <c r="R4" s="25" t="s">
        <v>7</v>
      </c>
      <c r="S4" s="25" t="s">
        <v>8</v>
      </c>
      <c r="T4" s="25" t="s">
        <v>9</v>
      </c>
      <c r="U4" s="25" t="s">
        <v>10</v>
      </c>
      <c r="V4" s="25" t="s">
        <v>11</v>
      </c>
      <c r="W4" s="25" t="s">
        <v>12</v>
      </c>
      <c r="X4" s="25" t="s">
        <v>13</v>
      </c>
      <c r="Y4" s="25" t="s">
        <v>14</v>
      </c>
      <c r="Z4" s="25" t="s">
        <v>15</v>
      </c>
      <c r="AA4" s="25" t="s">
        <v>16</v>
      </c>
      <c r="AB4" s="25" t="s">
        <v>17</v>
      </c>
      <c r="AC4" s="25" t="s">
        <v>18</v>
      </c>
      <c r="AD4" s="22"/>
      <c r="AE4" s="23">
        <v>2024</v>
      </c>
      <c r="AF4" s="24"/>
      <c r="AG4" s="25" t="s">
        <v>7</v>
      </c>
      <c r="AH4" s="25" t="s">
        <v>8</v>
      </c>
      <c r="AI4" s="25" t="s">
        <v>9</v>
      </c>
      <c r="AJ4" s="25" t="s">
        <v>10</v>
      </c>
      <c r="AK4" s="25" t="s">
        <v>11</v>
      </c>
      <c r="AL4" s="25" t="s">
        <v>12</v>
      </c>
      <c r="AM4" s="25" t="s">
        <v>13</v>
      </c>
      <c r="AN4" s="25" t="s">
        <v>14</v>
      </c>
      <c r="AO4" s="25" t="s">
        <v>15</v>
      </c>
      <c r="AP4" s="25" t="s">
        <v>16</v>
      </c>
      <c r="AQ4" s="25" t="s">
        <v>17</v>
      </c>
      <c r="AR4" s="25" t="s">
        <v>18</v>
      </c>
      <c r="AS4" s="22"/>
      <c r="AT4" s="23">
        <v>2025</v>
      </c>
    </row>
    <row r="5" spans="1:46" ht="14.1" customHeight="1" x14ac:dyDescent="0.25">
      <c r="A5" s="20"/>
      <c r="B5" s="13"/>
      <c r="C5" s="26"/>
      <c r="D5" s="26"/>
      <c r="E5" s="26"/>
      <c r="F5" s="26"/>
      <c r="G5" s="26"/>
      <c r="H5" s="26"/>
      <c r="I5" s="26"/>
      <c r="J5" s="26"/>
      <c r="K5" s="26"/>
      <c r="L5" s="26"/>
      <c r="M5" s="26"/>
      <c r="N5" s="26"/>
      <c r="O5" s="22"/>
      <c r="P5" s="58"/>
      <c r="Q5" s="24"/>
      <c r="R5" s="26"/>
      <c r="S5" s="26"/>
      <c r="T5" s="26"/>
      <c r="U5" s="26"/>
      <c r="V5" s="26"/>
      <c r="W5" s="26"/>
      <c r="X5" s="26"/>
      <c r="Y5" s="26"/>
      <c r="Z5" s="26"/>
      <c r="AA5" s="26"/>
      <c r="AB5" s="26"/>
      <c r="AC5" s="26"/>
      <c r="AD5" s="22"/>
      <c r="AE5" s="58"/>
      <c r="AF5" s="24"/>
      <c r="AG5" s="26"/>
      <c r="AH5" s="26"/>
      <c r="AI5" s="26"/>
      <c r="AJ5" s="26"/>
      <c r="AK5" s="26"/>
      <c r="AL5" s="26"/>
      <c r="AM5" s="26"/>
      <c r="AN5" s="26"/>
      <c r="AO5" s="26"/>
      <c r="AP5" s="26"/>
      <c r="AQ5" s="26"/>
      <c r="AR5" s="26"/>
      <c r="AS5" s="22"/>
      <c r="AT5" s="58"/>
    </row>
    <row r="6" spans="1:46" ht="15" customHeight="1" x14ac:dyDescent="0.25">
      <c r="A6" s="20"/>
      <c r="B6" s="89" t="s">
        <v>97</v>
      </c>
      <c r="C6" s="13"/>
      <c r="D6" s="13"/>
      <c r="E6" s="13"/>
      <c r="F6" s="13"/>
      <c r="G6" s="13"/>
      <c r="H6" s="13"/>
      <c r="I6" s="13"/>
      <c r="J6" s="13"/>
      <c r="K6" s="13"/>
      <c r="L6" s="13"/>
      <c r="M6" s="13"/>
      <c r="N6" s="13"/>
      <c r="O6" s="22"/>
      <c r="P6" s="39"/>
      <c r="Q6" s="24"/>
      <c r="R6" s="13"/>
      <c r="S6" s="13"/>
      <c r="T6" s="13"/>
      <c r="U6" s="13"/>
      <c r="V6" s="13"/>
      <c r="W6" s="13"/>
      <c r="X6" s="13"/>
      <c r="Y6" s="13"/>
      <c r="Z6" s="13"/>
      <c r="AA6" s="13"/>
      <c r="AB6" s="13"/>
      <c r="AC6" s="13"/>
      <c r="AD6" s="22"/>
      <c r="AE6" s="39"/>
      <c r="AF6" s="24"/>
      <c r="AG6" s="13"/>
      <c r="AH6" s="13"/>
      <c r="AI6" s="13"/>
      <c r="AJ6" s="13"/>
      <c r="AK6" s="13"/>
      <c r="AL6" s="13"/>
      <c r="AM6" s="13"/>
      <c r="AN6" s="13"/>
      <c r="AO6" s="13"/>
      <c r="AP6" s="13"/>
      <c r="AQ6" s="13"/>
      <c r="AR6" s="13"/>
      <c r="AS6" s="22"/>
      <c r="AT6" s="39"/>
    </row>
    <row r="7" spans="1:46" ht="14.1" customHeight="1" x14ac:dyDescent="0.25">
      <c r="A7" s="20"/>
      <c r="B7" s="26"/>
      <c r="C7" s="13"/>
      <c r="D7" s="13"/>
      <c r="E7" s="13"/>
      <c r="F7" s="13"/>
      <c r="G7" s="13"/>
      <c r="H7" s="13"/>
      <c r="I7" s="13"/>
      <c r="J7" s="13"/>
      <c r="K7" s="13"/>
      <c r="L7" s="13"/>
      <c r="M7" s="13"/>
      <c r="N7" s="13"/>
      <c r="O7" s="22"/>
      <c r="P7" s="39"/>
      <c r="Q7" s="24"/>
      <c r="R7" s="13"/>
      <c r="S7" s="13"/>
      <c r="T7" s="13"/>
      <c r="U7" s="13"/>
      <c r="V7" s="13"/>
      <c r="W7" s="13"/>
      <c r="X7" s="13"/>
      <c r="Y7" s="13"/>
      <c r="Z7" s="13"/>
      <c r="AA7" s="13"/>
      <c r="AB7" s="13"/>
      <c r="AC7" s="13"/>
      <c r="AD7" s="22"/>
      <c r="AE7" s="39"/>
      <c r="AF7" s="24"/>
      <c r="AG7" s="13"/>
      <c r="AH7" s="13"/>
      <c r="AI7" s="13"/>
      <c r="AJ7" s="13"/>
      <c r="AK7" s="13"/>
      <c r="AL7" s="13"/>
      <c r="AM7" s="13"/>
      <c r="AN7" s="13"/>
      <c r="AO7" s="13"/>
      <c r="AP7" s="13"/>
      <c r="AQ7" s="13"/>
      <c r="AR7" s="13"/>
      <c r="AS7" s="22"/>
      <c r="AT7" s="39"/>
    </row>
    <row r="8" spans="1:46" ht="13.5" customHeight="1" x14ac:dyDescent="0.25">
      <c r="A8" s="20"/>
      <c r="B8" s="79" t="s">
        <v>98</v>
      </c>
      <c r="C8" s="90"/>
      <c r="D8" s="90"/>
      <c r="E8" s="90"/>
      <c r="F8" s="90"/>
      <c r="G8" s="90"/>
      <c r="H8" s="90"/>
      <c r="I8" s="90"/>
      <c r="J8" s="90"/>
      <c r="K8" s="90">
        <f>SUM(K10:K13)</f>
        <v>2591.6</v>
      </c>
      <c r="L8" s="90">
        <f>SUM(L10:L13)</f>
        <v>5903.16</v>
      </c>
      <c r="M8" s="90">
        <f>SUM(M10:M13)</f>
        <v>9814.68</v>
      </c>
      <c r="N8" s="90">
        <f>SUM(N10:N13)</f>
        <v>13766.16</v>
      </c>
      <c r="O8" s="120"/>
      <c r="P8" s="114">
        <f>SUM(P10:P13)</f>
        <v>32075.599999999999</v>
      </c>
      <c r="Q8" s="121"/>
      <c r="R8" s="90">
        <f t="shared" ref="R8:AC8" si="0">SUM(R10:R13)</f>
        <v>18645.46</v>
      </c>
      <c r="S8" s="90">
        <f t="shared" si="0"/>
        <v>24424.71</v>
      </c>
      <c r="T8" s="90">
        <f t="shared" si="0"/>
        <v>29304.010000000002</v>
      </c>
      <c r="U8" s="90">
        <f t="shared" si="0"/>
        <v>35833.21</v>
      </c>
      <c r="V8" s="90">
        <f t="shared" si="0"/>
        <v>42212.459999999992</v>
      </c>
      <c r="W8" s="90">
        <f t="shared" si="0"/>
        <v>48041.66</v>
      </c>
      <c r="X8" s="90">
        <f t="shared" si="0"/>
        <v>52920.960000000006</v>
      </c>
      <c r="Y8" s="90">
        <f t="shared" si="0"/>
        <v>59450.159999999996</v>
      </c>
      <c r="Z8" s="90">
        <f t="shared" si="0"/>
        <v>65175.45</v>
      </c>
      <c r="AA8" s="90">
        <f t="shared" si="0"/>
        <v>70270.789999999994</v>
      </c>
      <c r="AB8" s="90">
        <f t="shared" si="0"/>
        <v>74646.17</v>
      </c>
      <c r="AC8" s="90">
        <f t="shared" si="0"/>
        <v>80541.409999999989</v>
      </c>
      <c r="AD8" s="120"/>
      <c r="AE8" s="114">
        <f>SUM(AE10:AE13)</f>
        <v>601466.45000000007</v>
      </c>
      <c r="AF8" s="121"/>
      <c r="AG8" s="90">
        <f t="shared" ref="AG8:AR8" si="1">SUM(AG10:AG13)</f>
        <v>89084.21</v>
      </c>
      <c r="AH8" s="90">
        <f t="shared" si="1"/>
        <v>98706.95</v>
      </c>
      <c r="AI8" s="90">
        <f t="shared" si="1"/>
        <v>107249.75</v>
      </c>
      <c r="AJ8" s="90">
        <f t="shared" si="1"/>
        <v>117772.43000000001</v>
      </c>
      <c r="AK8" s="90">
        <f t="shared" si="1"/>
        <v>128115.17</v>
      </c>
      <c r="AL8" s="90">
        <f t="shared" si="1"/>
        <v>137797.84999999998</v>
      </c>
      <c r="AM8" s="90">
        <f t="shared" si="1"/>
        <v>146340.65</v>
      </c>
      <c r="AN8" s="90">
        <f t="shared" si="1"/>
        <v>156863.33000000002</v>
      </c>
      <c r="AO8" s="90">
        <f t="shared" si="1"/>
        <v>167386.01</v>
      </c>
      <c r="AP8" s="90">
        <f t="shared" si="1"/>
        <v>177008.75</v>
      </c>
      <c r="AQ8" s="90">
        <f t="shared" si="1"/>
        <v>185551.55000000002</v>
      </c>
      <c r="AR8" s="90">
        <f t="shared" si="1"/>
        <v>196134.17</v>
      </c>
      <c r="AS8" s="120"/>
      <c r="AT8" s="114">
        <f>SUM(AT10:AT13)</f>
        <v>1708010.82</v>
      </c>
    </row>
    <row r="9" spans="1:46" ht="13.5" customHeight="1" x14ac:dyDescent="0.25">
      <c r="A9" s="20"/>
      <c r="B9" s="79" t="s">
        <v>99</v>
      </c>
      <c r="C9" s="90"/>
      <c r="D9" s="90"/>
      <c r="E9" s="90"/>
      <c r="F9" s="90"/>
      <c r="G9" s="90"/>
      <c r="H9" s="90"/>
      <c r="I9" s="90"/>
      <c r="J9" s="90"/>
      <c r="K9" s="90">
        <f>K8*(1-0.21)</f>
        <v>2047.364</v>
      </c>
      <c r="L9" s="90">
        <f>L8*(1-0.21)</f>
        <v>4663.4964</v>
      </c>
      <c r="M9" s="90">
        <f>M8*(1-0.21)</f>
        <v>7753.5972000000002</v>
      </c>
      <c r="N9" s="90">
        <f>N8*(1-0.21)</f>
        <v>10875.2664</v>
      </c>
      <c r="O9" s="120"/>
      <c r="P9" s="114">
        <f>P8*(1-0.21)</f>
        <v>25339.723999999998</v>
      </c>
      <c r="Q9" s="121"/>
      <c r="R9" s="90">
        <f t="shared" ref="R9:AC9" si="2">R8*(1-0.21)</f>
        <v>14729.913399999999</v>
      </c>
      <c r="S9" s="90">
        <f t="shared" si="2"/>
        <v>19295.5209</v>
      </c>
      <c r="T9" s="90">
        <f t="shared" si="2"/>
        <v>23150.167900000004</v>
      </c>
      <c r="U9" s="90">
        <f t="shared" si="2"/>
        <v>28308.2359</v>
      </c>
      <c r="V9" s="90">
        <f t="shared" si="2"/>
        <v>33347.843399999998</v>
      </c>
      <c r="W9" s="90">
        <f t="shared" si="2"/>
        <v>37952.911400000005</v>
      </c>
      <c r="X9" s="90">
        <f t="shared" si="2"/>
        <v>41807.558400000009</v>
      </c>
      <c r="Y9" s="90">
        <f t="shared" si="2"/>
        <v>46965.626400000001</v>
      </c>
      <c r="Z9" s="90">
        <f t="shared" si="2"/>
        <v>51488.605499999998</v>
      </c>
      <c r="AA9" s="90">
        <f t="shared" si="2"/>
        <v>55513.924099999997</v>
      </c>
      <c r="AB9" s="90">
        <f t="shared" si="2"/>
        <v>58970.474300000002</v>
      </c>
      <c r="AC9" s="90">
        <f t="shared" si="2"/>
        <v>63627.713899999995</v>
      </c>
      <c r="AD9" s="120"/>
      <c r="AE9" s="114">
        <f>AE8*(1-0.21)</f>
        <v>475158.49550000008</v>
      </c>
      <c r="AF9" s="121"/>
      <c r="AG9" s="90">
        <f t="shared" ref="AG9:AR9" si="3">AG8*(1-0.21)</f>
        <v>70376.525900000008</v>
      </c>
      <c r="AH9" s="90">
        <f t="shared" si="3"/>
        <v>77978.4905</v>
      </c>
      <c r="AI9" s="90">
        <f t="shared" si="3"/>
        <v>84727.302500000005</v>
      </c>
      <c r="AJ9" s="90">
        <f t="shared" si="3"/>
        <v>93040.219700000016</v>
      </c>
      <c r="AK9" s="90">
        <f t="shared" si="3"/>
        <v>101210.9843</v>
      </c>
      <c r="AL9" s="90">
        <f t="shared" si="3"/>
        <v>108860.30149999999</v>
      </c>
      <c r="AM9" s="90">
        <f t="shared" si="3"/>
        <v>115609.11350000001</v>
      </c>
      <c r="AN9" s="90">
        <f t="shared" si="3"/>
        <v>123922.03070000002</v>
      </c>
      <c r="AO9" s="90">
        <f t="shared" si="3"/>
        <v>132234.9479</v>
      </c>
      <c r="AP9" s="90">
        <f t="shared" si="3"/>
        <v>139836.91250000001</v>
      </c>
      <c r="AQ9" s="90">
        <f t="shared" si="3"/>
        <v>146585.72450000001</v>
      </c>
      <c r="AR9" s="90">
        <f t="shared" si="3"/>
        <v>154945.99430000002</v>
      </c>
      <c r="AS9" s="120"/>
      <c r="AT9" s="114">
        <f>AT8*(1-0.21)</f>
        <v>1349328.5478000001</v>
      </c>
    </row>
    <row r="10" spans="1:46" ht="13.5" customHeight="1" x14ac:dyDescent="0.25">
      <c r="A10" s="20"/>
      <c r="B10" s="40" t="s">
        <v>46</v>
      </c>
      <c r="C10" s="91"/>
      <c r="D10" s="91"/>
      <c r="E10" s="91"/>
      <c r="F10" s="91"/>
      <c r="G10" s="91"/>
      <c r="H10" s="91"/>
      <c r="I10" s="91"/>
      <c r="J10" s="91"/>
      <c r="K10" s="91">
        <f>'1. Previsiones'!K96+'1. Previsiones'!K99+'1. Previsiones'!K102+'1. Previsiones'!K105</f>
        <v>1279.76</v>
      </c>
      <c r="L10" s="91">
        <f>'1. Previsiones'!L96+'1. Previsiones'!L99+'1. Previsiones'!L102+'1. Previsiones'!L105</f>
        <v>2559.52</v>
      </c>
      <c r="M10" s="91">
        <f>'1. Previsiones'!M96+'1. Previsiones'!M99+'1. Previsiones'!M102+'1. Previsiones'!M105</f>
        <v>3839.2799999999997</v>
      </c>
      <c r="N10" s="91">
        <f>'1. Previsiones'!N96+'1. Previsiones'!N99+'1. Previsiones'!N102+'1. Previsiones'!N105</f>
        <v>5719</v>
      </c>
      <c r="O10" s="122"/>
      <c r="P10" s="45">
        <f>'1. Previsiones'!P96+'1. Previsiones'!P99+'1. Previsiones'!P102+'1. Previsiones'!P105</f>
        <v>13397.559999999998</v>
      </c>
      <c r="Q10" s="123"/>
      <c r="R10" s="91">
        <f>'1. Previsiones'!R96+'1. Previsiones'!R99+'1. Previsiones'!R102+'1. Previsiones'!R105</f>
        <v>7318.7</v>
      </c>
      <c r="S10" s="91">
        <f>'1. Previsiones'!S96+'1. Previsiones'!S99+'1. Previsiones'!S102+'1. Previsiones'!S105</f>
        <v>8918.3999999999978</v>
      </c>
      <c r="T10" s="91">
        <f>'1. Previsiones'!T96+'1. Previsiones'!T99+'1. Previsiones'!T102+'1. Previsiones'!T105</f>
        <v>10518.099999999999</v>
      </c>
      <c r="U10" s="91">
        <f>'1. Previsiones'!U96+'1. Previsiones'!U99+'1. Previsiones'!U102+'1. Previsiones'!U105</f>
        <v>12867.75</v>
      </c>
      <c r="V10" s="91">
        <f>'1. Previsiones'!V96+'1. Previsiones'!V99+'1. Previsiones'!V102+'1. Previsiones'!V105</f>
        <v>14467.45</v>
      </c>
      <c r="W10" s="91">
        <f>'1. Previsiones'!W96+'1. Previsiones'!W99+'1. Previsiones'!W102+'1. Previsiones'!W105</f>
        <v>16067.15</v>
      </c>
      <c r="X10" s="91">
        <f>'1. Previsiones'!X96+'1. Previsiones'!X99+'1. Previsiones'!X102+'1. Previsiones'!X105</f>
        <v>17666.850000000002</v>
      </c>
      <c r="Y10" s="91">
        <f>'1. Previsiones'!Y96+'1. Previsiones'!Y99+'1. Previsiones'!Y102+'1. Previsiones'!Y105</f>
        <v>20016.5</v>
      </c>
      <c r="Z10" s="91">
        <f>'1. Previsiones'!Z96+'1. Previsiones'!Z99+'1. Previsiones'!Z102+'1. Previsiones'!Z105</f>
        <v>21316.239999999998</v>
      </c>
      <c r="AA10" s="91">
        <f>'1. Previsiones'!AA96+'1. Previsiones'!AA99+'1. Previsiones'!AA102+'1. Previsiones'!AA105</f>
        <v>22615.98</v>
      </c>
      <c r="AB10" s="91">
        <f>'1. Previsiones'!AB96+'1. Previsiones'!AB99+'1. Previsiones'!AB102+'1. Previsiones'!AB105</f>
        <v>23915.719999999998</v>
      </c>
      <c r="AC10" s="91">
        <f>'1. Previsiones'!AC96+'1. Previsiones'!AC99+'1. Previsiones'!AC102+'1. Previsiones'!AC105</f>
        <v>25965.409999999996</v>
      </c>
      <c r="AD10" s="122"/>
      <c r="AE10" s="45">
        <f>'1. Previsiones'!AE96+'1. Previsiones'!AE99+'1. Previsiones'!AE102+'1. Previsiones'!AE105</f>
        <v>201654.25</v>
      </c>
      <c r="AF10" s="123"/>
      <c r="AG10" s="91">
        <f>'1. Previsiones'!AG96+'1. Previsiones'!AG99+'1. Previsiones'!AG102+'1. Previsiones'!AG105</f>
        <v>28604.93</v>
      </c>
      <c r="AH10" s="91">
        <f>'1. Previsiones'!AH96+'1. Previsiones'!AH99+'1. Previsiones'!AH102+'1. Previsiones'!AH105</f>
        <v>31244.449999999997</v>
      </c>
      <c r="AI10" s="91">
        <f>'1. Previsiones'!AI96+'1. Previsiones'!AI99+'1. Previsiones'!AI102+'1. Previsiones'!AI105</f>
        <v>33883.97</v>
      </c>
      <c r="AJ10" s="91">
        <f>'1. Previsiones'!AJ96+'1. Previsiones'!AJ99+'1. Previsiones'!AJ102+'1. Previsiones'!AJ105</f>
        <v>37423.43</v>
      </c>
      <c r="AK10" s="91">
        <f>'1. Previsiones'!AK96+'1. Previsiones'!AK99+'1. Previsiones'!AK102+'1. Previsiones'!AK105</f>
        <v>40062.950000000004</v>
      </c>
      <c r="AL10" s="91">
        <f>'1. Previsiones'!AL96+'1. Previsiones'!AL99+'1. Previsiones'!AL102+'1. Previsiones'!AL105</f>
        <v>42702.469999999994</v>
      </c>
      <c r="AM10" s="91">
        <f>'1. Previsiones'!AM96+'1. Previsiones'!AM99+'1. Previsiones'!AM102+'1. Previsiones'!AM105</f>
        <v>45341.99</v>
      </c>
      <c r="AN10" s="91">
        <f>'1. Previsiones'!AN96+'1. Previsiones'!AN99+'1. Previsiones'!AN102+'1. Previsiones'!AN105</f>
        <v>48881.450000000004</v>
      </c>
      <c r="AO10" s="91">
        <f>'1. Previsiones'!AO96+'1. Previsiones'!AO99+'1. Previsiones'!AO102+'1. Previsiones'!AO105</f>
        <v>51520.970000000008</v>
      </c>
      <c r="AP10" s="91">
        <f>'1. Previsiones'!AP96+'1. Previsiones'!AP99+'1. Previsiones'!AP102+'1. Previsiones'!AP105</f>
        <v>54160.49</v>
      </c>
      <c r="AQ10" s="91">
        <f>'1. Previsiones'!AQ96+'1. Previsiones'!AQ99+'1. Previsiones'!AQ102+'1. Previsiones'!AQ105</f>
        <v>56800.01</v>
      </c>
      <c r="AR10" s="91">
        <f>'1. Previsiones'!AR96+'1. Previsiones'!AR99+'1. Previsiones'!AR102+'1. Previsiones'!AR105</f>
        <v>60339.47</v>
      </c>
      <c r="AS10" s="122"/>
      <c r="AT10" s="45">
        <f>'1. Previsiones'!AT96+'1. Previsiones'!AT99+'1. Previsiones'!AT102+'1. Previsiones'!AT105</f>
        <v>530966.58000000007</v>
      </c>
    </row>
    <row r="11" spans="1:46" ht="13.5" customHeight="1" x14ac:dyDescent="0.25">
      <c r="A11" s="20"/>
      <c r="B11" s="40" t="s">
        <v>100</v>
      </c>
      <c r="C11" s="91"/>
      <c r="D11" s="91"/>
      <c r="E11" s="91"/>
      <c r="F11" s="91"/>
      <c r="G11" s="91"/>
      <c r="H11" s="91"/>
      <c r="I11" s="91"/>
      <c r="J11" s="91"/>
      <c r="K11" s="91">
        <f>'1. Previsiones'!K108+'1. Previsiones'!K111+'1. Previsiones'!K114</f>
        <v>1199.8399999999999</v>
      </c>
      <c r="L11" s="91">
        <f>'1. Previsiones'!L108+'1. Previsiones'!L111+'1. Previsiones'!L114</f>
        <v>2399.6799999999998</v>
      </c>
      <c r="M11" s="91">
        <f>'1. Previsiones'!M108+'1. Previsiones'!M111+'1. Previsiones'!M114</f>
        <v>3599.5199999999995</v>
      </c>
      <c r="N11" s="91">
        <f>'1. Previsiones'!N108+'1. Previsiones'!N111+'1. Previsiones'!N114</f>
        <v>4799.3599999999997</v>
      </c>
      <c r="O11" s="122"/>
      <c r="P11" s="45">
        <f>'1. Previsiones'!P108+'1. Previsiones'!P111+'1. Previsiones'!P114</f>
        <v>11998.399999999998</v>
      </c>
      <c r="Q11" s="123"/>
      <c r="R11" s="91">
        <f>'1. Previsiones'!R108+'1. Previsiones'!R111+'1. Previsiones'!R114</f>
        <v>7798.9599999999991</v>
      </c>
      <c r="S11" s="91">
        <f>'1. Previsiones'!S108+'1. Previsiones'!S111+'1. Previsiones'!S114</f>
        <v>10798.56</v>
      </c>
      <c r="T11" s="91">
        <f>'1. Previsiones'!T108+'1. Previsiones'!T111+'1. Previsiones'!T114</f>
        <v>13798.16</v>
      </c>
      <c r="U11" s="91">
        <f>'1. Previsiones'!U108+'1. Previsiones'!U111+'1. Previsiones'!U114</f>
        <v>16797.759999999998</v>
      </c>
      <c r="V11" s="91">
        <f>'1. Previsiones'!V108+'1. Previsiones'!V111+'1. Previsiones'!V114</f>
        <v>19797.36</v>
      </c>
      <c r="W11" s="91">
        <f>'1. Previsiones'!W108+'1. Previsiones'!W111+'1. Previsiones'!W114</f>
        <v>22796.959999999999</v>
      </c>
      <c r="X11" s="91">
        <f>'1. Previsiones'!X108+'1. Previsiones'!X111+'1. Previsiones'!X114</f>
        <v>25796.559999999998</v>
      </c>
      <c r="Y11" s="91">
        <f>'1. Previsiones'!Y108+'1. Previsiones'!Y111+'1. Previsiones'!Y114</f>
        <v>28796.159999999996</v>
      </c>
      <c r="Z11" s="91">
        <f>'1. Previsiones'!Z108+'1. Previsiones'!Z111+'1. Previsiones'!Z114</f>
        <v>31645.78</v>
      </c>
      <c r="AA11" s="91">
        <f>'1. Previsiones'!AA108+'1. Previsiones'!AA111+'1. Previsiones'!AA114</f>
        <v>34495.399999999994</v>
      </c>
      <c r="AB11" s="91">
        <f>'1. Previsiones'!AB108+'1. Previsiones'!AB111+'1. Previsiones'!AB114</f>
        <v>37345.019999999997</v>
      </c>
      <c r="AC11" s="91">
        <f>'1. Previsiones'!AC108+'1. Previsiones'!AC111+'1. Previsiones'!AC114</f>
        <v>40194.639999999999</v>
      </c>
      <c r="AD11" s="122"/>
      <c r="AE11" s="45">
        <f>'1. Previsiones'!AE108+'1. Previsiones'!AE111+'1. Previsiones'!AE114</f>
        <v>290061.32</v>
      </c>
      <c r="AF11" s="123"/>
      <c r="AG11" s="91">
        <f>'1. Previsiones'!AG108+'1. Previsiones'!AG111+'1. Previsiones'!AG114</f>
        <v>45593.919999999998</v>
      </c>
      <c r="AH11" s="91">
        <f>'1. Previsiones'!AH108+'1. Previsiones'!AH111+'1. Previsiones'!AH114</f>
        <v>50993.2</v>
      </c>
      <c r="AI11" s="91">
        <f>'1. Previsiones'!AI108+'1. Previsiones'!AI111+'1. Previsiones'!AI114</f>
        <v>56392.479999999996</v>
      </c>
      <c r="AJ11" s="91">
        <f>'1. Previsiones'!AJ108+'1. Previsiones'!AJ111+'1. Previsiones'!AJ114</f>
        <v>61791.759999999995</v>
      </c>
      <c r="AK11" s="91">
        <f>'1. Previsiones'!AK108+'1. Previsiones'!AK111+'1. Previsiones'!AK114</f>
        <v>67191.039999999994</v>
      </c>
      <c r="AL11" s="91">
        <f>'1. Previsiones'!AL108+'1. Previsiones'!AL111+'1. Previsiones'!AL114</f>
        <v>72590.319999999992</v>
      </c>
      <c r="AM11" s="91">
        <f>'1. Previsiones'!AM108+'1. Previsiones'!AM111+'1. Previsiones'!AM114</f>
        <v>77989.599999999991</v>
      </c>
      <c r="AN11" s="91">
        <f>'1. Previsiones'!AN108+'1. Previsiones'!AN111+'1. Previsiones'!AN114</f>
        <v>83388.88</v>
      </c>
      <c r="AO11" s="91">
        <f>'1. Previsiones'!AO108+'1. Previsiones'!AO111+'1. Previsiones'!AO114</f>
        <v>88788.160000000003</v>
      </c>
      <c r="AP11" s="91">
        <f>'1. Previsiones'!AP108+'1. Previsiones'!AP111+'1. Previsiones'!AP114</f>
        <v>94187.44</v>
      </c>
      <c r="AQ11" s="91">
        <f>'1. Previsiones'!AQ108+'1. Previsiones'!AQ111+'1. Previsiones'!AQ114</f>
        <v>99586.72</v>
      </c>
      <c r="AR11" s="91">
        <f>'1. Previsiones'!AR108+'1. Previsiones'!AR111+'1. Previsiones'!AR114</f>
        <v>104986</v>
      </c>
      <c r="AS11" s="122"/>
      <c r="AT11" s="45">
        <f>'1. Previsiones'!AT108+'1. Previsiones'!AT111+'1. Previsiones'!AT114</f>
        <v>903479.52</v>
      </c>
    </row>
    <row r="12" spans="1:46" ht="13.5" customHeight="1" x14ac:dyDescent="0.25">
      <c r="A12" s="20"/>
      <c r="B12" s="40" t="s">
        <v>51</v>
      </c>
      <c r="C12" s="91"/>
      <c r="D12" s="91"/>
      <c r="E12" s="91"/>
      <c r="F12" s="91"/>
      <c r="G12" s="91"/>
      <c r="H12" s="91"/>
      <c r="I12" s="91"/>
      <c r="J12" s="91"/>
      <c r="K12" s="91">
        <f>'1. Previsiones'!K117+'1. Previsiones'!K120+'1. Previsiones'!K123+'1. Previsiones'!K126</f>
        <v>112.00000000000004</v>
      </c>
      <c r="L12" s="91">
        <f>'1. Previsiones'!L117+'1. Previsiones'!L120+'1. Previsiones'!L123+'1. Previsiones'!L126</f>
        <v>224.00000000000009</v>
      </c>
      <c r="M12" s="91">
        <f>'1. Previsiones'!M117+'1. Previsiones'!M120+'1. Previsiones'!M123+'1. Previsiones'!M126</f>
        <v>455.96000000000009</v>
      </c>
      <c r="N12" s="91">
        <f>'1. Previsiones'!N117+'1. Previsiones'!N120+'1. Previsiones'!N123+'1. Previsiones'!N126</f>
        <v>607.92000000000019</v>
      </c>
      <c r="O12" s="122"/>
      <c r="P12" s="45">
        <f>'1. Previsiones'!P117+'1. Previsiones'!P120+'1. Previsiones'!P123+'1. Previsiones'!P126</f>
        <v>1399.8800000000006</v>
      </c>
      <c r="Q12" s="123"/>
      <c r="R12" s="91">
        <f>'1. Previsiones'!R117+'1. Previsiones'!R120+'1. Previsiones'!R123+'1. Previsiones'!R126</f>
        <v>887.92000000000019</v>
      </c>
      <c r="S12" s="91">
        <f>'1. Previsiones'!S117+'1. Previsiones'!S120+'1. Previsiones'!S123+'1. Previsiones'!S126</f>
        <v>1167.9200000000003</v>
      </c>
      <c r="T12" s="91">
        <f>'1. Previsiones'!T117+'1. Previsiones'!T120+'1. Previsiones'!T123+'1. Previsiones'!T126</f>
        <v>1447.9200000000005</v>
      </c>
      <c r="U12" s="91">
        <f>'1. Previsiones'!U117+'1. Previsiones'!U120+'1. Previsiones'!U123+'1. Previsiones'!U126</f>
        <v>1727.9200000000008</v>
      </c>
      <c r="V12" s="91">
        <f>'1. Previsiones'!V117+'1. Previsiones'!V120+'1. Previsiones'!V123+'1. Previsiones'!V126</f>
        <v>2007.9200000000008</v>
      </c>
      <c r="W12" s="91">
        <f>'1. Previsiones'!W117+'1. Previsiones'!W120+'1. Previsiones'!W123+'1. Previsiones'!W126</f>
        <v>2337.8700000000008</v>
      </c>
      <c r="X12" s="91">
        <f>'1. Previsiones'!X117+'1. Previsiones'!X120+'1. Previsiones'!X123+'1. Previsiones'!X126</f>
        <v>2617.8700000000008</v>
      </c>
      <c r="Y12" s="91">
        <f>'1. Previsiones'!Y117+'1. Previsiones'!Y120+'1. Previsiones'!Y123+'1. Previsiones'!Y126</f>
        <v>2897.8700000000008</v>
      </c>
      <c r="Z12" s="91">
        <f>'1. Previsiones'!Z117+'1. Previsiones'!Z120+'1. Previsiones'!Z123+'1. Previsiones'!Z126</f>
        <v>3273.8400000000011</v>
      </c>
      <c r="AA12" s="91">
        <f>'1. Previsiones'!AA117+'1. Previsiones'!AA120+'1. Previsiones'!AA123+'1. Previsiones'!AA126</f>
        <v>3499.8600000000015</v>
      </c>
      <c r="AB12" s="91">
        <f>'1. Previsiones'!AB117+'1. Previsiones'!AB120+'1. Previsiones'!AB123+'1. Previsiones'!AB126</f>
        <v>3725.8800000000015</v>
      </c>
      <c r="AC12" s="91">
        <f>'1. Previsiones'!AC117+'1. Previsiones'!AC120+'1. Previsiones'!AC123+'1. Previsiones'!AC126</f>
        <v>4001.8500000000013</v>
      </c>
      <c r="AD12" s="122"/>
      <c r="AE12" s="45">
        <f>'1. Previsiones'!AE117+'1. Previsiones'!AE120+'1. Previsiones'!AE123+'1. Previsiones'!AE126</f>
        <v>29594.640000000003</v>
      </c>
      <c r="AF12" s="123"/>
      <c r="AG12" s="91">
        <f>'1. Previsiones'!AG117+'1. Previsiones'!AG120+'1. Previsiones'!AG123+'1. Previsiones'!AG126</f>
        <v>4505.8500000000022</v>
      </c>
      <c r="AH12" s="91">
        <f>'1. Previsiones'!AH117+'1. Previsiones'!AH120+'1. Previsiones'!AH123+'1. Previsiones'!AH126</f>
        <v>5009.8500000000022</v>
      </c>
      <c r="AI12" s="91">
        <f>'1. Previsiones'!AI117+'1. Previsiones'!AI120+'1. Previsiones'!AI123+'1. Previsiones'!AI126</f>
        <v>5513.8500000000022</v>
      </c>
      <c r="AJ12" s="91">
        <f>'1. Previsiones'!AJ117+'1. Previsiones'!AJ120+'1. Previsiones'!AJ123+'1. Previsiones'!AJ126</f>
        <v>6017.8500000000022</v>
      </c>
      <c r="AK12" s="91">
        <f>'1. Previsiones'!AK117+'1. Previsiones'!AK120+'1. Previsiones'!AK123+'1. Previsiones'!AK126</f>
        <v>6521.8500000000031</v>
      </c>
      <c r="AL12" s="91">
        <f>'1. Previsiones'!AL117+'1. Previsiones'!AL120+'1. Previsiones'!AL123+'1. Previsiones'!AL126</f>
        <v>7085.7900000000027</v>
      </c>
      <c r="AM12" s="91">
        <f>'1. Previsiones'!AM117+'1. Previsiones'!AM120+'1. Previsiones'!AM123+'1. Previsiones'!AM126</f>
        <v>7589.7900000000027</v>
      </c>
      <c r="AN12" s="91">
        <f>'1. Previsiones'!AN117+'1. Previsiones'!AN120+'1. Previsiones'!AN123+'1. Previsiones'!AN126</f>
        <v>8093.7900000000027</v>
      </c>
      <c r="AO12" s="91">
        <f>'1. Previsiones'!AO117+'1. Previsiones'!AO120+'1. Previsiones'!AO123+'1. Previsiones'!AO126</f>
        <v>8777.7300000000032</v>
      </c>
      <c r="AP12" s="91">
        <f>'1. Previsiones'!AP117+'1. Previsiones'!AP120+'1. Previsiones'!AP123+'1. Previsiones'!AP126</f>
        <v>9281.7300000000032</v>
      </c>
      <c r="AQ12" s="91">
        <f>'1. Previsiones'!AQ117+'1. Previsiones'!AQ120+'1. Previsiones'!AQ123+'1. Previsiones'!AQ126</f>
        <v>9785.7300000000032</v>
      </c>
      <c r="AR12" s="91">
        <f>'1. Previsiones'!AR117+'1. Previsiones'!AR120+'1. Previsiones'!AR123+'1. Previsiones'!AR126</f>
        <v>10349.670000000004</v>
      </c>
      <c r="AS12" s="122"/>
      <c r="AT12" s="45">
        <f>'1. Previsiones'!AT117+'1. Previsiones'!AT120+'1. Previsiones'!AT123+'1. Previsiones'!AT126</f>
        <v>88533.48000000001</v>
      </c>
    </row>
    <row r="13" spans="1:46" ht="13.5" customHeight="1" x14ac:dyDescent="0.25">
      <c r="A13" s="20"/>
      <c r="B13" s="40" t="s">
        <v>54</v>
      </c>
      <c r="C13" s="91"/>
      <c r="D13" s="91"/>
      <c r="E13" s="91"/>
      <c r="F13" s="91"/>
      <c r="G13" s="91"/>
      <c r="H13" s="91"/>
      <c r="I13" s="91"/>
      <c r="J13" s="91"/>
      <c r="K13" s="91">
        <f>'1. Previsiones'!K129+'1. Previsiones'!K132+'1. Previsiones'!K135</f>
        <v>0</v>
      </c>
      <c r="L13" s="91">
        <f>'1. Previsiones'!L129+'1. Previsiones'!L132+'1. Previsiones'!L135</f>
        <v>719.96</v>
      </c>
      <c r="M13" s="91">
        <f>'1. Previsiones'!M129+'1. Previsiones'!M132+'1. Previsiones'!M135</f>
        <v>1919.92</v>
      </c>
      <c r="N13" s="91">
        <f>'1. Previsiones'!N129+'1. Previsiones'!N132+'1. Previsiones'!N135</f>
        <v>2639.88</v>
      </c>
      <c r="O13" s="122"/>
      <c r="P13" s="45">
        <f>'1. Previsiones'!P129+'1. Previsiones'!P132+'1. Previsiones'!P135</f>
        <v>5279.76</v>
      </c>
      <c r="Q13" s="123"/>
      <c r="R13" s="91">
        <f>'1. Previsiones'!R129+'1. Previsiones'!R132+'1. Previsiones'!R135</f>
        <v>2639.88</v>
      </c>
      <c r="S13" s="91">
        <f>'1. Previsiones'!S129+'1. Previsiones'!S132+'1. Previsiones'!S135</f>
        <v>3539.83</v>
      </c>
      <c r="T13" s="91">
        <f>'1. Previsiones'!T129+'1. Previsiones'!T132+'1. Previsiones'!T135</f>
        <v>3539.83</v>
      </c>
      <c r="U13" s="91">
        <f>'1. Previsiones'!U129+'1. Previsiones'!U132+'1. Previsiones'!U135</f>
        <v>4439.7800000000007</v>
      </c>
      <c r="V13" s="91">
        <f>'1. Previsiones'!V129+'1. Previsiones'!V132+'1. Previsiones'!V135</f>
        <v>5939.73</v>
      </c>
      <c r="W13" s="91">
        <f>'1. Previsiones'!W129+'1. Previsiones'!W132+'1. Previsiones'!W135</f>
        <v>6839.68</v>
      </c>
      <c r="X13" s="91">
        <f>'1. Previsiones'!X129+'1. Previsiones'!X132+'1. Previsiones'!X135</f>
        <v>6839.68</v>
      </c>
      <c r="Y13" s="91">
        <f>'1. Previsiones'!Y129+'1. Previsiones'!Y132+'1. Previsiones'!Y135</f>
        <v>7739.63</v>
      </c>
      <c r="Z13" s="91">
        <f>'1. Previsiones'!Z129+'1. Previsiones'!Z132+'1. Previsiones'!Z135</f>
        <v>8939.59</v>
      </c>
      <c r="AA13" s="91">
        <f>'1. Previsiones'!AA129+'1. Previsiones'!AA132+'1. Previsiones'!AA135</f>
        <v>9659.5499999999993</v>
      </c>
      <c r="AB13" s="91">
        <f>'1. Previsiones'!AB129+'1. Previsiones'!AB132+'1. Previsiones'!AB135</f>
        <v>9659.5499999999993</v>
      </c>
      <c r="AC13" s="91">
        <f>'1. Previsiones'!AC129+'1. Previsiones'!AC132+'1. Previsiones'!AC135</f>
        <v>10379.51</v>
      </c>
      <c r="AD13" s="122"/>
      <c r="AE13" s="45">
        <f>'1. Previsiones'!AE129+'1. Previsiones'!AE132+'1. Previsiones'!AE135</f>
        <v>80156.240000000005</v>
      </c>
      <c r="AF13" s="123"/>
      <c r="AG13" s="91">
        <f>'1. Previsiones'!AG129+'1. Previsiones'!AG132+'1. Previsiones'!AG135</f>
        <v>10379.51</v>
      </c>
      <c r="AH13" s="91">
        <f>'1. Previsiones'!AH129+'1. Previsiones'!AH132+'1. Previsiones'!AH135</f>
        <v>11459.45</v>
      </c>
      <c r="AI13" s="91">
        <f>'1. Previsiones'!AI129+'1. Previsiones'!AI132+'1. Previsiones'!AI135</f>
        <v>11459.45</v>
      </c>
      <c r="AJ13" s="91">
        <f>'1. Previsiones'!AJ129+'1. Previsiones'!AJ132+'1. Previsiones'!AJ135</f>
        <v>12539.39</v>
      </c>
      <c r="AK13" s="91">
        <f>'1. Previsiones'!AK129+'1. Previsiones'!AK132+'1. Previsiones'!AK135</f>
        <v>14339.330000000002</v>
      </c>
      <c r="AL13" s="91">
        <f>'1. Previsiones'!AL129+'1. Previsiones'!AL132+'1. Previsiones'!AL135</f>
        <v>15419.27</v>
      </c>
      <c r="AM13" s="91">
        <f>'1. Previsiones'!AM129+'1. Previsiones'!AM132+'1. Previsiones'!AM135</f>
        <v>15419.27</v>
      </c>
      <c r="AN13" s="91">
        <f>'1. Previsiones'!AN129+'1. Previsiones'!AN132+'1. Previsiones'!AN135</f>
        <v>16499.210000000003</v>
      </c>
      <c r="AO13" s="91">
        <f>'1. Previsiones'!AO129+'1. Previsiones'!AO132+'1. Previsiones'!AO135</f>
        <v>18299.150000000001</v>
      </c>
      <c r="AP13" s="91">
        <f>'1. Previsiones'!AP129+'1. Previsiones'!AP132+'1. Previsiones'!AP135</f>
        <v>19379.09</v>
      </c>
      <c r="AQ13" s="91">
        <f>'1. Previsiones'!AQ129+'1. Previsiones'!AQ132+'1. Previsiones'!AQ135</f>
        <v>19379.09</v>
      </c>
      <c r="AR13" s="91">
        <f>'1. Previsiones'!AR129+'1. Previsiones'!AR132+'1. Previsiones'!AR135</f>
        <v>20459.03</v>
      </c>
      <c r="AS13" s="122"/>
      <c r="AT13" s="45">
        <f>'1. Previsiones'!AT129+'1. Previsiones'!AT132+'1. Previsiones'!AT135</f>
        <v>185031.24</v>
      </c>
    </row>
    <row r="14" spans="1:46" ht="13.5" customHeight="1" x14ac:dyDescent="0.25">
      <c r="A14" s="20"/>
      <c r="B14" s="13"/>
      <c r="C14" s="13"/>
      <c r="D14" s="13"/>
      <c r="E14" s="13"/>
      <c r="F14" s="13"/>
      <c r="G14" s="13"/>
      <c r="H14" s="13"/>
      <c r="I14" s="13"/>
      <c r="J14" s="13"/>
      <c r="K14" s="13"/>
      <c r="L14" s="13"/>
      <c r="M14" s="13"/>
      <c r="N14" s="13"/>
      <c r="O14" s="22"/>
      <c r="P14" s="39"/>
      <c r="Q14" s="24"/>
      <c r="R14" s="13"/>
      <c r="S14" s="13"/>
      <c r="T14" s="13"/>
      <c r="U14" s="13"/>
      <c r="V14" s="13"/>
      <c r="W14" s="13"/>
      <c r="X14" s="13"/>
      <c r="Y14" s="13"/>
      <c r="Z14" s="13"/>
      <c r="AA14" s="13"/>
      <c r="AB14" s="13"/>
      <c r="AC14" s="13"/>
      <c r="AD14" s="22"/>
      <c r="AE14" s="39"/>
      <c r="AF14" s="24"/>
      <c r="AG14" s="13"/>
      <c r="AH14" s="13"/>
      <c r="AI14" s="13"/>
      <c r="AJ14" s="13"/>
      <c r="AK14" s="13"/>
      <c r="AL14" s="13"/>
      <c r="AM14" s="13"/>
      <c r="AN14" s="13"/>
      <c r="AO14" s="13"/>
      <c r="AP14" s="13"/>
      <c r="AQ14" s="13"/>
      <c r="AR14" s="13"/>
      <c r="AS14" s="22"/>
      <c r="AT14" s="39"/>
    </row>
    <row r="15" spans="1:46" ht="13.5" customHeight="1" x14ac:dyDescent="0.25">
      <c r="A15" s="20"/>
      <c r="B15" s="79" t="s">
        <v>101</v>
      </c>
      <c r="C15" s="90"/>
      <c r="D15" s="90"/>
      <c r="E15" s="90"/>
      <c r="F15" s="90"/>
      <c r="G15" s="90"/>
      <c r="H15" s="90"/>
      <c r="I15" s="90"/>
      <c r="J15" s="90"/>
      <c r="K15" s="90">
        <f>K9*$B$16</f>
        <v>409.47280000000001</v>
      </c>
      <c r="L15" s="90">
        <f>L9*$B$16</f>
        <v>932.69928000000004</v>
      </c>
      <c r="M15" s="90">
        <f>M9*$B$16</f>
        <v>1550.7194400000001</v>
      </c>
      <c r="N15" s="90">
        <f>N9*$B$16</f>
        <v>2175.0532800000001</v>
      </c>
      <c r="O15" s="120"/>
      <c r="P15" s="114">
        <f>P9*$B$16</f>
        <v>5067.9448000000002</v>
      </c>
      <c r="Q15" s="121"/>
      <c r="R15" s="90">
        <f t="shared" ref="R15:AC15" si="4">R9*$B$16</f>
        <v>2945.9826800000001</v>
      </c>
      <c r="S15" s="90">
        <f t="shared" si="4"/>
        <v>3859.1041800000003</v>
      </c>
      <c r="T15" s="90">
        <f t="shared" si="4"/>
        <v>4630.0335800000012</v>
      </c>
      <c r="U15" s="90">
        <f t="shared" si="4"/>
        <v>5661.6471799999999</v>
      </c>
      <c r="V15" s="90">
        <f t="shared" si="4"/>
        <v>6669.5686800000003</v>
      </c>
      <c r="W15" s="90">
        <f t="shared" si="4"/>
        <v>7590.5822800000014</v>
      </c>
      <c r="X15" s="90">
        <f t="shared" si="4"/>
        <v>8361.5116800000014</v>
      </c>
      <c r="Y15" s="90">
        <f t="shared" si="4"/>
        <v>9393.1252800000002</v>
      </c>
      <c r="Z15" s="90">
        <f t="shared" si="4"/>
        <v>10297.721100000001</v>
      </c>
      <c r="AA15" s="90">
        <f t="shared" si="4"/>
        <v>11102.784820000001</v>
      </c>
      <c r="AB15" s="90">
        <f t="shared" si="4"/>
        <v>11794.094860000001</v>
      </c>
      <c r="AC15" s="90">
        <f t="shared" si="4"/>
        <v>12725.54278</v>
      </c>
      <c r="AD15" s="120"/>
      <c r="AE15" s="114">
        <f>AE9*$B$16</f>
        <v>95031.699100000027</v>
      </c>
      <c r="AF15" s="121"/>
      <c r="AG15" s="90">
        <f t="shared" ref="AG15:AR15" si="5">AG9*$B$16</f>
        <v>14075.305180000003</v>
      </c>
      <c r="AH15" s="90">
        <f t="shared" si="5"/>
        <v>15595.698100000001</v>
      </c>
      <c r="AI15" s="90">
        <f t="shared" si="5"/>
        <v>16945.460500000001</v>
      </c>
      <c r="AJ15" s="90">
        <f t="shared" si="5"/>
        <v>18608.043940000003</v>
      </c>
      <c r="AK15" s="90">
        <f t="shared" si="5"/>
        <v>20242.19686</v>
      </c>
      <c r="AL15" s="90">
        <f t="shared" si="5"/>
        <v>21772.060299999997</v>
      </c>
      <c r="AM15" s="90">
        <f t="shared" si="5"/>
        <v>23121.822700000004</v>
      </c>
      <c r="AN15" s="90">
        <f t="shared" si="5"/>
        <v>24784.406140000006</v>
      </c>
      <c r="AO15" s="90">
        <f t="shared" si="5"/>
        <v>26446.989580000001</v>
      </c>
      <c r="AP15" s="90">
        <f t="shared" si="5"/>
        <v>27967.382500000003</v>
      </c>
      <c r="AQ15" s="90">
        <f t="shared" si="5"/>
        <v>29317.144900000003</v>
      </c>
      <c r="AR15" s="90">
        <f t="shared" si="5"/>
        <v>30989.198860000004</v>
      </c>
      <c r="AS15" s="120"/>
      <c r="AT15" s="114">
        <f>AT9*$B$16</f>
        <v>269865.70956000005</v>
      </c>
    </row>
    <row r="16" spans="1:46" ht="13.7" customHeight="1" x14ac:dyDescent="0.25">
      <c r="A16" s="20"/>
      <c r="B16" s="124">
        <v>0.2</v>
      </c>
      <c r="C16" s="13"/>
      <c r="D16" s="13"/>
      <c r="E16" s="13"/>
      <c r="F16" s="13"/>
      <c r="G16" s="13"/>
      <c r="H16" s="13"/>
      <c r="I16" s="13"/>
      <c r="J16" s="13"/>
      <c r="K16" s="13"/>
      <c r="L16" s="13"/>
      <c r="M16" s="13"/>
      <c r="N16" s="13"/>
      <c r="O16" s="22"/>
      <c r="P16" s="39"/>
      <c r="Q16" s="24"/>
      <c r="R16" s="13"/>
      <c r="S16" s="13"/>
      <c r="T16" s="13"/>
      <c r="U16" s="13"/>
      <c r="V16" s="13"/>
      <c r="W16" s="13"/>
      <c r="X16" s="13"/>
      <c r="Y16" s="13"/>
      <c r="Z16" s="13"/>
      <c r="AA16" s="13"/>
      <c r="AB16" s="13"/>
      <c r="AC16" s="13"/>
      <c r="AD16" s="22"/>
      <c r="AE16" s="39"/>
      <c r="AF16" s="24"/>
      <c r="AG16" s="13"/>
      <c r="AH16" s="13"/>
      <c r="AI16" s="13"/>
      <c r="AJ16" s="13"/>
      <c r="AK16" s="13"/>
      <c r="AL16" s="13"/>
      <c r="AM16" s="13"/>
      <c r="AN16" s="13"/>
      <c r="AO16" s="13"/>
      <c r="AP16" s="13"/>
      <c r="AQ16" s="13"/>
      <c r="AR16" s="13"/>
      <c r="AS16" s="22"/>
      <c r="AT16" s="39"/>
    </row>
    <row r="17" spans="1:46" ht="15" customHeight="1" x14ac:dyDescent="0.25">
      <c r="A17" s="20"/>
      <c r="B17" s="18"/>
      <c r="C17" s="18"/>
      <c r="D17" s="18"/>
      <c r="E17" s="18"/>
      <c r="F17" s="18"/>
      <c r="G17" s="18"/>
      <c r="H17" s="18"/>
      <c r="I17" s="18"/>
      <c r="J17" s="18"/>
      <c r="K17" s="18"/>
      <c r="L17" s="18"/>
      <c r="M17" s="18"/>
      <c r="N17" s="18"/>
      <c r="O17" s="22"/>
      <c r="P17" s="50"/>
      <c r="Q17" s="24"/>
      <c r="R17" s="18"/>
      <c r="S17" s="18"/>
      <c r="T17" s="18"/>
      <c r="U17" s="18"/>
      <c r="V17" s="18"/>
      <c r="W17" s="18"/>
      <c r="X17" s="18"/>
      <c r="Y17" s="18"/>
      <c r="Z17" s="18"/>
      <c r="AA17" s="18"/>
      <c r="AB17" s="18"/>
      <c r="AC17" s="18"/>
      <c r="AD17" s="22"/>
      <c r="AE17" s="50"/>
      <c r="AF17" s="24"/>
      <c r="AG17" s="18"/>
      <c r="AH17" s="18"/>
      <c r="AI17" s="18"/>
      <c r="AJ17" s="18"/>
      <c r="AK17" s="18"/>
      <c r="AL17" s="18"/>
      <c r="AM17" s="18"/>
      <c r="AN17" s="18"/>
      <c r="AO17" s="18"/>
      <c r="AP17" s="18"/>
      <c r="AQ17" s="18"/>
      <c r="AR17" s="18"/>
      <c r="AS17" s="22"/>
      <c r="AT17" s="50"/>
    </row>
    <row r="18" spans="1:46" ht="15" customHeight="1" x14ac:dyDescent="0.25">
      <c r="A18" s="52"/>
      <c r="B18" s="95" t="s">
        <v>102</v>
      </c>
      <c r="C18" s="96"/>
      <c r="D18" s="96"/>
      <c r="E18" s="96"/>
      <c r="F18" s="96"/>
      <c r="G18" s="96"/>
      <c r="H18" s="96"/>
      <c r="I18" s="96"/>
      <c r="J18" s="96"/>
      <c r="K18" s="96">
        <f>K9-K15</f>
        <v>1637.8912</v>
      </c>
      <c r="L18" s="96">
        <f>L9-L15</f>
        <v>3730.7971200000002</v>
      </c>
      <c r="M18" s="96">
        <f>M9-M15</f>
        <v>6202.8777600000003</v>
      </c>
      <c r="N18" s="125">
        <f>N9-N15</f>
        <v>8700.2131200000003</v>
      </c>
      <c r="O18" s="114"/>
      <c r="P18" s="126">
        <f>P9-P15</f>
        <v>20271.779199999997</v>
      </c>
      <c r="Q18" s="114"/>
      <c r="R18" s="127">
        <f t="shared" ref="R18:AC18" si="6">R9-R15</f>
        <v>11783.93072</v>
      </c>
      <c r="S18" s="96">
        <f t="shared" si="6"/>
        <v>15436.416719999999</v>
      </c>
      <c r="T18" s="96">
        <f t="shared" si="6"/>
        <v>18520.134320000005</v>
      </c>
      <c r="U18" s="96">
        <f t="shared" si="6"/>
        <v>22646.58872</v>
      </c>
      <c r="V18" s="96">
        <f t="shared" si="6"/>
        <v>26678.274719999998</v>
      </c>
      <c r="W18" s="96">
        <f t="shared" si="6"/>
        <v>30362.329120000002</v>
      </c>
      <c r="X18" s="96">
        <f t="shared" si="6"/>
        <v>33446.046720000006</v>
      </c>
      <c r="Y18" s="96">
        <f t="shared" si="6"/>
        <v>37572.501120000001</v>
      </c>
      <c r="Z18" s="96">
        <f t="shared" si="6"/>
        <v>41190.884399999995</v>
      </c>
      <c r="AA18" s="96">
        <f t="shared" si="6"/>
        <v>44411.139279999996</v>
      </c>
      <c r="AB18" s="96">
        <f t="shared" si="6"/>
        <v>47176.379440000004</v>
      </c>
      <c r="AC18" s="125">
        <f t="shared" si="6"/>
        <v>50902.171119999999</v>
      </c>
      <c r="AD18" s="114"/>
      <c r="AE18" s="126">
        <f>AE9-AE15</f>
        <v>380126.79640000005</v>
      </c>
      <c r="AF18" s="114"/>
      <c r="AG18" s="127">
        <f t="shared" ref="AG18:AR18" si="7">AG9-AG15</f>
        <v>56301.220720000005</v>
      </c>
      <c r="AH18" s="96">
        <f t="shared" si="7"/>
        <v>62382.792399999998</v>
      </c>
      <c r="AI18" s="96">
        <f t="shared" si="7"/>
        <v>67781.842000000004</v>
      </c>
      <c r="AJ18" s="96">
        <f t="shared" si="7"/>
        <v>74432.175760000013</v>
      </c>
      <c r="AK18" s="96">
        <f t="shared" si="7"/>
        <v>80968.78744</v>
      </c>
      <c r="AL18" s="96">
        <f t="shared" si="7"/>
        <v>87088.241199999989</v>
      </c>
      <c r="AM18" s="96">
        <f t="shared" si="7"/>
        <v>92487.290800000002</v>
      </c>
      <c r="AN18" s="96">
        <f t="shared" si="7"/>
        <v>99137.624560000011</v>
      </c>
      <c r="AO18" s="96">
        <f t="shared" si="7"/>
        <v>105787.95832000001</v>
      </c>
      <c r="AP18" s="96">
        <f t="shared" si="7"/>
        <v>111869.53</v>
      </c>
      <c r="AQ18" s="96">
        <f t="shared" si="7"/>
        <v>117268.57960000001</v>
      </c>
      <c r="AR18" s="125">
        <f t="shared" si="7"/>
        <v>123956.79544000002</v>
      </c>
      <c r="AS18" s="114"/>
      <c r="AT18" s="126">
        <f>AT9-AT15</f>
        <v>1079462.83824</v>
      </c>
    </row>
    <row r="19" spans="1:46" ht="14.1" customHeight="1" x14ac:dyDescent="0.25">
      <c r="A19" s="20"/>
      <c r="B19" s="26"/>
      <c r="C19" s="26"/>
      <c r="D19" s="26"/>
      <c r="E19" s="26"/>
      <c r="F19" s="26"/>
      <c r="G19" s="26"/>
      <c r="H19" s="26"/>
      <c r="I19" s="26"/>
      <c r="J19" s="26"/>
      <c r="K19" s="26"/>
      <c r="L19" s="26"/>
      <c r="M19" s="26"/>
      <c r="N19" s="26"/>
      <c r="O19" s="22"/>
      <c r="P19" s="58"/>
      <c r="Q19" s="24"/>
      <c r="R19" s="26"/>
      <c r="S19" s="26"/>
      <c r="T19" s="26"/>
      <c r="U19" s="26"/>
      <c r="V19" s="26"/>
      <c r="W19" s="26"/>
      <c r="X19" s="26"/>
      <c r="Y19" s="26"/>
      <c r="Z19" s="26"/>
      <c r="AA19" s="26"/>
      <c r="AB19" s="26"/>
      <c r="AC19" s="26"/>
      <c r="AD19" s="22"/>
      <c r="AE19" s="58"/>
      <c r="AF19" s="24"/>
      <c r="AG19" s="26"/>
      <c r="AH19" s="26"/>
      <c r="AI19" s="26"/>
      <c r="AJ19" s="26"/>
      <c r="AK19" s="26"/>
      <c r="AL19" s="26"/>
      <c r="AM19" s="26"/>
      <c r="AN19" s="26"/>
      <c r="AO19" s="26"/>
      <c r="AP19" s="26"/>
      <c r="AQ19" s="26"/>
      <c r="AR19" s="26"/>
      <c r="AS19" s="22"/>
      <c r="AT19" s="58"/>
    </row>
    <row r="20" spans="1:46" ht="15" customHeight="1" x14ac:dyDescent="0.25">
      <c r="A20" s="20"/>
      <c r="B20" s="89" t="s">
        <v>97</v>
      </c>
      <c r="C20" s="13"/>
      <c r="D20" s="13"/>
      <c r="E20" s="13"/>
      <c r="F20" s="13"/>
      <c r="G20" s="13"/>
      <c r="H20" s="13"/>
      <c r="I20" s="13"/>
      <c r="J20" s="13"/>
      <c r="K20" s="13"/>
      <c r="L20" s="13"/>
      <c r="M20" s="13"/>
      <c r="N20" s="13"/>
      <c r="O20" s="22"/>
      <c r="P20" s="39"/>
      <c r="Q20" s="24"/>
      <c r="R20" s="13"/>
      <c r="S20" s="13"/>
      <c r="T20" s="13"/>
      <c r="U20" s="13"/>
      <c r="V20" s="13"/>
      <c r="W20" s="13"/>
      <c r="X20" s="13"/>
      <c r="Y20" s="13"/>
      <c r="Z20" s="13"/>
      <c r="AA20" s="13"/>
      <c r="AB20" s="13"/>
      <c r="AC20" s="13"/>
      <c r="AD20" s="22"/>
      <c r="AE20" s="39"/>
      <c r="AF20" s="24"/>
      <c r="AG20" s="13"/>
      <c r="AH20" s="13"/>
      <c r="AI20" s="13"/>
      <c r="AJ20" s="13"/>
      <c r="AK20" s="13"/>
      <c r="AL20" s="13"/>
      <c r="AM20" s="13"/>
      <c r="AN20" s="13"/>
      <c r="AO20" s="13"/>
      <c r="AP20" s="13"/>
      <c r="AQ20" s="13"/>
      <c r="AR20" s="13"/>
      <c r="AS20" s="22"/>
      <c r="AT20" s="39"/>
    </row>
    <row r="21" spans="1:46" ht="14.1" customHeight="1" x14ac:dyDescent="0.25">
      <c r="A21" s="20"/>
      <c r="B21" s="26"/>
      <c r="C21" s="13"/>
      <c r="D21" s="13"/>
      <c r="E21" s="13"/>
      <c r="F21" s="13"/>
      <c r="G21" s="13"/>
      <c r="H21" s="13"/>
      <c r="I21" s="13"/>
      <c r="J21" s="13"/>
      <c r="K21" s="13"/>
      <c r="L21" s="13"/>
      <c r="M21" s="13"/>
      <c r="N21" s="13"/>
      <c r="O21" s="22"/>
      <c r="P21" s="39"/>
      <c r="Q21" s="24"/>
      <c r="R21" s="13"/>
      <c r="S21" s="13"/>
      <c r="T21" s="13"/>
      <c r="U21" s="13"/>
      <c r="V21" s="13"/>
      <c r="W21" s="13"/>
      <c r="X21" s="13"/>
      <c r="Y21" s="13"/>
      <c r="Z21" s="13"/>
      <c r="AA21" s="13"/>
      <c r="AB21" s="13"/>
      <c r="AC21" s="13"/>
      <c r="AD21" s="22"/>
      <c r="AE21" s="39"/>
      <c r="AF21" s="24"/>
      <c r="AG21" s="13"/>
      <c r="AH21" s="13"/>
      <c r="AI21" s="13"/>
      <c r="AJ21" s="13"/>
      <c r="AK21" s="13"/>
      <c r="AL21" s="13"/>
      <c r="AM21" s="13"/>
      <c r="AN21" s="13"/>
      <c r="AO21" s="13"/>
      <c r="AP21" s="13"/>
      <c r="AQ21" s="13"/>
      <c r="AR21" s="13"/>
      <c r="AS21" s="22"/>
      <c r="AT21" s="39"/>
    </row>
    <row r="22" spans="1:46" ht="13.5" customHeight="1" x14ac:dyDescent="0.25">
      <c r="A22" s="20"/>
      <c r="B22" s="79" t="s">
        <v>103</v>
      </c>
      <c r="C22" s="13"/>
      <c r="D22" s="13"/>
      <c r="E22" s="13"/>
      <c r="F22" s="13"/>
      <c r="G22" s="13"/>
      <c r="H22" s="13"/>
      <c r="I22" s="13"/>
      <c r="J22" s="13"/>
      <c r="K22" s="13"/>
      <c r="L22" s="13"/>
      <c r="M22" s="13"/>
      <c r="N22" s="13"/>
      <c r="O22" s="22"/>
      <c r="P22" s="39"/>
      <c r="Q22" s="24"/>
      <c r="R22" s="13"/>
      <c r="S22" s="13"/>
      <c r="T22" s="13"/>
      <c r="U22" s="13"/>
      <c r="V22" s="13"/>
      <c r="W22" s="13"/>
      <c r="X22" s="13"/>
      <c r="Y22" s="13"/>
      <c r="Z22" s="13"/>
      <c r="AA22" s="13"/>
      <c r="AB22" s="13"/>
      <c r="AC22" s="13"/>
      <c r="AD22" s="22"/>
      <c r="AE22" s="39"/>
      <c r="AF22" s="24"/>
      <c r="AG22" s="13"/>
      <c r="AH22" s="13"/>
      <c r="AI22" s="13"/>
      <c r="AJ22" s="13"/>
      <c r="AK22" s="13"/>
      <c r="AL22" s="13"/>
      <c r="AM22" s="13"/>
      <c r="AN22" s="13"/>
      <c r="AO22" s="13"/>
      <c r="AP22" s="13"/>
      <c r="AQ22" s="13"/>
      <c r="AR22" s="13"/>
      <c r="AS22" s="22"/>
      <c r="AT22" s="39"/>
    </row>
    <row r="23" spans="1:46" ht="13.5" customHeight="1" x14ac:dyDescent="0.25">
      <c r="A23" s="20"/>
      <c r="B23" s="40" t="s">
        <v>104</v>
      </c>
      <c r="C23" s="91"/>
      <c r="D23" s="91"/>
      <c r="E23" s="91"/>
      <c r="F23" s="91"/>
      <c r="G23" s="91"/>
      <c r="H23" s="91"/>
      <c r="I23" s="91"/>
      <c r="J23" s="91"/>
      <c r="K23" s="91">
        <f>'4. Recursos humanos'!K60+'4. Recursos humanos'!K66+'4. Recursos humanos'!K72</f>
        <v>3400</v>
      </c>
      <c r="L23" s="91">
        <f>'4. Recursos humanos'!L60+'4. Recursos humanos'!L66+'4. Recursos humanos'!L72</f>
        <v>3400</v>
      </c>
      <c r="M23" s="91">
        <f>'4. Recursos humanos'!M60+'4. Recursos humanos'!M66+'4. Recursos humanos'!M72</f>
        <v>3400</v>
      </c>
      <c r="N23" s="91">
        <f>'4. Recursos humanos'!N60+'4. Recursos humanos'!N66+'4. Recursos humanos'!N72</f>
        <v>3400</v>
      </c>
      <c r="O23" s="122"/>
      <c r="P23" s="45">
        <f>SUM(C23:N23)</f>
        <v>13600</v>
      </c>
      <c r="Q23" s="123"/>
      <c r="R23" s="91">
        <f>'4. Recursos humanos'!R60+'4. Recursos humanos'!R66+'4. Recursos humanos'!R72</f>
        <v>11000</v>
      </c>
      <c r="S23" s="91">
        <f>'4. Recursos humanos'!S60+'4. Recursos humanos'!S66+'4. Recursos humanos'!S72</f>
        <v>11000</v>
      </c>
      <c r="T23" s="91">
        <f>'4. Recursos humanos'!T60+'4. Recursos humanos'!T66+'4. Recursos humanos'!T72</f>
        <v>11000</v>
      </c>
      <c r="U23" s="91">
        <f>'4. Recursos humanos'!U60+'4. Recursos humanos'!U66+'4. Recursos humanos'!U72</f>
        <v>11000</v>
      </c>
      <c r="V23" s="91">
        <f>'4. Recursos humanos'!V60+'4. Recursos humanos'!V66+'4. Recursos humanos'!V72</f>
        <v>11000</v>
      </c>
      <c r="W23" s="91">
        <f>'4. Recursos humanos'!W60+'4. Recursos humanos'!W66+'4. Recursos humanos'!W72</f>
        <v>14500</v>
      </c>
      <c r="X23" s="91">
        <f>'4. Recursos humanos'!X60+'4. Recursos humanos'!X66+'4. Recursos humanos'!X72</f>
        <v>14500</v>
      </c>
      <c r="Y23" s="91">
        <f>'4. Recursos humanos'!Y60+'4. Recursos humanos'!Y66+'4. Recursos humanos'!Y72</f>
        <v>14500</v>
      </c>
      <c r="Z23" s="91">
        <f>'4. Recursos humanos'!Z60+'4. Recursos humanos'!Z66+'4. Recursos humanos'!Z72</f>
        <v>14500</v>
      </c>
      <c r="AA23" s="91">
        <f>'4. Recursos humanos'!AA60+'4. Recursos humanos'!AA66+'4. Recursos humanos'!AA72</f>
        <v>14500</v>
      </c>
      <c r="AB23" s="91">
        <f>'4. Recursos humanos'!AB60+'4. Recursos humanos'!AB66+'4. Recursos humanos'!AB72</f>
        <v>14500</v>
      </c>
      <c r="AC23" s="91">
        <f>'4. Recursos humanos'!AC60+'4. Recursos humanos'!AC66+'4. Recursos humanos'!AC72</f>
        <v>14500</v>
      </c>
      <c r="AD23" s="122"/>
      <c r="AE23" s="45">
        <f>SUM(R23:AC23)</f>
        <v>156500</v>
      </c>
      <c r="AF23" s="123"/>
      <c r="AG23" s="91">
        <f>'4. Recursos humanos'!AG60+'4. Recursos humanos'!AG66+'4. Recursos humanos'!AG72</f>
        <v>38500</v>
      </c>
      <c r="AH23" s="91">
        <f>'4. Recursos humanos'!AH60+'4. Recursos humanos'!AH66+'4. Recursos humanos'!AH72</f>
        <v>38500</v>
      </c>
      <c r="AI23" s="91">
        <f>'4. Recursos humanos'!AI60+'4. Recursos humanos'!AI66+'4. Recursos humanos'!AI72</f>
        <v>38500</v>
      </c>
      <c r="AJ23" s="91">
        <f>'4. Recursos humanos'!AJ60+'4. Recursos humanos'!AJ66+'4. Recursos humanos'!AJ72</f>
        <v>38500</v>
      </c>
      <c r="AK23" s="91">
        <f>'4. Recursos humanos'!AK60+'4. Recursos humanos'!AK66+'4. Recursos humanos'!AK72</f>
        <v>38500</v>
      </c>
      <c r="AL23" s="91">
        <f>'4. Recursos humanos'!AL60+'4. Recursos humanos'!AL66+'4. Recursos humanos'!AL72</f>
        <v>38500</v>
      </c>
      <c r="AM23" s="91">
        <f>'4. Recursos humanos'!AM60+'4. Recursos humanos'!AM66+'4. Recursos humanos'!AM72</f>
        <v>38500</v>
      </c>
      <c r="AN23" s="91">
        <f>'4. Recursos humanos'!AN60+'4. Recursos humanos'!AN66+'4. Recursos humanos'!AN72</f>
        <v>38500</v>
      </c>
      <c r="AO23" s="91">
        <f>'4. Recursos humanos'!AO60+'4. Recursos humanos'!AO66+'4. Recursos humanos'!AO72</f>
        <v>38500</v>
      </c>
      <c r="AP23" s="91">
        <f>'4. Recursos humanos'!AP60+'4. Recursos humanos'!AP66+'4. Recursos humanos'!AP72</f>
        <v>38500</v>
      </c>
      <c r="AQ23" s="91">
        <f>'4. Recursos humanos'!AQ60+'4. Recursos humanos'!AQ66+'4. Recursos humanos'!AQ72</f>
        <v>38500</v>
      </c>
      <c r="AR23" s="91">
        <f>'4. Recursos humanos'!AR60+'4. Recursos humanos'!AR66+'4. Recursos humanos'!AR72</f>
        <v>38500</v>
      </c>
      <c r="AS23" s="122"/>
      <c r="AT23" s="45">
        <f>SUM(AG23:AR23)</f>
        <v>462000</v>
      </c>
    </row>
    <row r="24" spans="1:46" ht="13.5" customHeight="1" x14ac:dyDescent="0.25">
      <c r="A24" s="20"/>
      <c r="B24" s="40" t="s">
        <v>105</v>
      </c>
      <c r="C24" s="91"/>
      <c r="D24" s="91"/>
      <c r="E24" s="91"/>
      <c r="F24" s="91"/>
      <c r="G24" s="91"/>
      <c r="H24" s="91"/>
      <c r="I24" s="91"/>
      <c r="J24" s="91"/>
      <c r="K24" s="91"/>
      <c r="L24" s="91"/>
      <c r="M24" s="91"/>
      <c r="N24" s="91"/>
      <c r="O24" s="22"/>
      <c r="P24" s="45">
        <f>SUM(C24:N24)</f>
        <v>0</v>
      </c>
      <c r="Q24" s="24"/>
      <c r="R24" s="13"/>
      <c r="S24" s="13"/>
      <c r="T24" s="13"/>
      <c r="U24" s="13"/>
      <c r="V24" s="13"/>
      <c r="W24" s="13"/>
      <c r="X24" s="13"/>
      <c r="Y24" s="13"/>
      <c r="Z24" s="13"/>
      <c r="AA24" s="13"/>
      <c r="AB24" s="13"/>
      <c r="AC24" s="13"/>
      <c r="AD24" s="22"/>
      <c r="AE24" s="45">
        <f>SUM(R24:AC24)</f>
        <v>0</v>
      </c>
      <c r="AF24" s="24"/>
      <c r="AG24" s="13"/>
      <c r="AH24" s="13"/>
      <c r="AI24" s="13"/>
      <c r="AJ24" s="13"/>
      <c r="AK24" s="13"/>
      <c r="AL24" s="13"/>
      <c r="AM24" s="13"/>
      <c r="AN24" s="13"/>
      <c r="AO24" s="13"/>
      <c r="AP24" s="13"/>
      <c r="AQ24" s="13"/>
      <c r="AR24" s="13"/>
      <c r="AS24" s="22"/>
      <c r="AT24" s="45">
        <f>SUM(AG24:AR24)</f>
        <v>0</v>
      </c>
    </row>
    <row r="25" spans="1:46" ht="13.5" customHeight="1" x14ac:dyDescent="0.25">
      <c r="A25" s="20"/>
      <c r="B25" s="79" t="s">
        <v>106</v>
      </c>
      <c r="C25" s="91"/>
      <c r="D25" s="91"/>
      <c r="E25" s="91"/>
      <c r="F25" s="91"/>
      <c r="G25" s="91"/>
      <c r="H25" s="91"/>
      <c r="I25" s="91"/>
      <c r="J25" s="91"/>
      <c r="K25" s="91"/>
      <c r="L25" s="91"/>
      <c r="M25" s="91"/>
      <c r="N25" s="91"/>
      <c r="O25" s="22"/>
      <c r="P25" s="45"/>
      <c r="Q25" s="24"/>
      <c r="R25" s="13"/>
      <c r="S25" s="13"/>
      <c r="T25" s="13"/>
      <c r="U25" s="13"/>
      <c r="V25" s="13"/>
      <c r="W25" s="13"/>
      <c r="X25" s="13"/>
      <c r="Y25" s="13"/>
      <c r="Z25" s="13"/>
      <c r="AA25" s="13"/>
      <c r="AB25" s="13"/>
      <c r="AC25" s="13"/>
      <c r="AD25" s="22"/>
      <c r="AE25" s="45"/>
      <c r="AF25" s="24"/>
      <c r="AG25" s="13"/>
      <c r="AH25" s="13"/>
      <c r="AI25" s="13"/>
      <c r="AJ25" s="13"/>
      <c r="AK25" s="13"/>
      <c r="AL25" s="13"/>
      <c r="AM25" s="13"/>
      <c r="AN25" s="13"/>
      <c r="AO25" s="13"/>
      <c r="AP25" s="13"/>
      <c r="AQ25" s="13"/>
      <c r="AR25" s="13"/>
      <c r="AS25" s="22"/>
      <c r="AT25" s="45"/>
    </row>
    <row r="26" spans="1:46" ht="13.5" customHeight="1" x14ac:dyDescent="0.25">
      <c r="A26" s="20"/>
      <c r="B26" s="40" t="s">
        <v>107</v>
      </c>
      <c r="C26" s="91"/>
      <c r="D26" s="91"/>
      <c r="E26" s="91"/>
      <c r="F26" s="91"/>
      <c r="G26" s="91"/>
      <c r="H26" s="91"/>
      <c r="I26" s="91"/>
      <c r="J26" s="91"/>
      <c r="K26" s="91">
        <f>'10. Costes'!$E$16</f>
        <v>123.96694214876034</v>
      </c>
      <c r="L26" s="91">
        <f>'10. Costes'!$E$16</f>
        <v>123.96694214876034</v>
      </c>
      <c r="M26" s="91">
        <f>'10. Costes'!$E$16</f>
        <v>123.96694214876034</v>
      </c>
      <c r="N26" s="91">
        <f>'10. Costes'!$E$16</f>
        <v>123.96694214876034</v>
      </c>
      <c r="O26" s="22"/>
      <c r="P26" s="45">
        <f>SUM(C26:N26)</f>
        <v>495.86776859504135</v>
      </c>
      <c r="Q26" s="24"/>
      <c r="R26" s="91">
        <f>'10. Costes'!$E$16</f>
        <v>123.96694214876034</v>
      </c>
      <c r="S26" s="91">
        <f>'10. Costes'!$E$16</f>
        <v>123.96694214876034</v>
      </c>
      <c r="T26" s="91">
        <f>'10. Costes'!$E$16</f>
        <v>123.96694214876034</v>
      </c>
      <c r="U26" s="91">
        <f>'10. Costes'!$E$16</f>
        <v>123.96694214876034</v>
      </c>
      <c r="V26" s="91">
        <f>'10. Costes'!$E$16</f>
        <v>123.96694214876034</v>
      </c>
      <c r="W26" s="91">
        <f>'10. Costes'!$E$16</f>
        <v>123.96694214876034</v>
      </c>
      <c r="X26" s="91">
        <f>'10. Costes'!$E$16</f>
        <v>123.96694214876034</v>
      </c>
      <c r="Y26" s="91">
        <f>'10. Costes'!$E$16</f>
        <v>123.96694214876034</v>
      </c>
      <c r="Z26" s="91">
        <f>'10. Costes'!$E$16</f>
        <v>123.96694214876034</v>
      </c>
      <c r="AA26" s="91">
        <f>'10. Costes'!$E$16</f>
        <v>123.96694214876034</v>
      </c>
      <c r="AB26" s="91">
        <f>'10. Costes'!$E$16</f>
        <v>123.96694214876034</v>
      </c>
      <c r="AC26" s="91">
        <f>'10. Costes'!$E$16</f>
        <v>123.96694214876034</v>
      </c>
      <c r="AD26" s="22"/>
      <c r="AE26" s="45">
        <f>SUM(R26:AC26)</f>
        <v>1487.6033057851243</v>
      </c>
      <c r="AF26" s="24"/>
      <c r="AG26" s="91">
        <f>'10. Costes'!$E$16</f>
        <v>123.96694214876034</v>
      </c>
      <c r="AH26" s="91">
        <f>'10. Costes'!$E$16</f>
        <v>123.96694214876034</v>
      </c>
      <c r="AI26" s="91">
        <f>'10. Costes'!$E$16</f>
        <v>123.96694214876034</v>
      </c>
      <c r="AJ26" s="91">
        <f>'10. Costes'!$E$16</f>
        <v>123.96694214876034</v>
      </c>
      <c r="AK26" s="91">
        <f>'10. Costes'!$E$16</f>
        <v>123.96694214876034</v>
      </c>
      <c r="AL26" s="91">
        <f>'10. Costes'!$E$16</f>
        <v>123.96694214876034</v>
      </c>
      <c r="AM26" s="91">
        <f>'10. Costes'!$E$16</f>
        <v>123.96694214876034</v>
      </c>
      <c r="AN26" s="91">
        <f>'10. Costes'!$E$16</f>
        <v>123.96694214876034</v>
      </c>
      <c r="AO26" s="91">
        <f>'10. Costes'!$E$16</f>
        <v>123.96694214876034</v>
      </c>
      <c r="AP26" s="91">
        <f>'10. Costes'!$E$16</f>
        <v>123.96694214876034</v>
      </c>
      <c r="AQ26" s="91">
        <f>'10. Costes'!$E$16</f>
        <v>123.96694214876034</v>
      </c>
      <c r="AR26" s="91">
        <f>'10. Costes'!$E$16</f>
        <v>123.96694214876034</v>
      </c>
      <c r="AS26" s="22"/>
      <c r="AT26" s="45">
        <f>SUM(AG26:AR26)</f>
        <v>1487.6033057851243</v>
      </c>
    </row>
    <row r="27" spans="1:46" ht="13.5" customHeight="1" x14ac:dyDescent="0.25">
      <c r="A27" s="20"/>
      <c r="B27" s="40" t="s">
        <v>108</v>
      </c>
      <c r="C27" s="91"/>
      <c r="D27" s="91"/>
      <c r="E27" s="91"/>
      <c r="F27" s="91"/>
      <c r="G27" s="91"/>
      <c r="H27" s="91"/>
      <c r="I27" s="91"/>
      <c r="J27" s="91"/>
      <c r="K27" s="91">
        <f>'10. Costes'!$E$18</f>
        <v>37.190082644628099</v>
      </c>
      <c r="L27" s="91">
        <f>'10. Costes'!$E$18</f>
        <v>37.190082644628099</v>
      </c>
      <c r="M27" s="91">
        <f>'10. Costes'!$E$18</f>
        <v>37.190082644628099</v>
      </c>
      <c r="N27" s="91">
        <f>'10. Costes'!$E$18</f>
        <v>37.190082644628099</v>
      </c>
      <c r="O27" s="22"/>
      <c r="P27" s="45">
        <f>SUM(C27:N27)</f>
        <v>148.7603305785124</v>
      </c>
      <c r="Q27" s="24"/>
      <c r="R27" s="91">
        <f>'10. Costes'!$E$18</f>
        <v>37.190082644628099</v>
      </c>
      <c r="S27" s="91">
        <f>'10. Costes'!$E$18</f>
        <v>37.190082644628099</v>
      </c>
      <c r="T27" s="91">
        <f>'10. Costes'!$E$18</f>
        <v>37.190082644628099</v>
      </c>
      <c r="U27" s="91">
        <f>'10. Costes'!$E$18</f>
        <v>37.190082644628099</v>
      </c>
      <c r="V27" s="91">
        <f>'10. Costes'!$E$18</f>
        <v>37.190082644628099</v>
      </c>
      <c r="W27" s="91">
        <f>'10. Costes'!$E$18</f>
        <v>37.190082644628099</v>
      </c>
      <c r="X27" s="91">
        <f>'10. Costes'!$E$18</f>
        <v>37.190082644628099</v>
      </c>
      <c r="Y27" s="91">
        <f>'10. Costes'!$E$18</f>
        <v>37.190082644628099</v>
      </c>
      <c r="Z27" s="91">
        <f>'10. Costes'!$E$18</f>
        <v>37.190082644628099</v>
      </c>
      <c r="AA27" s="91">
        <f>'10. Costes'!$E$18</f>
        <v>37.190082644628099</v>
      </c>
      <c r="AB27" s="91">
        <f>'10. Costes'!$E$18</f>
        <v>37.190082644628099</v>
      </c>
      <c r="AC27" s="91">
        <f>'10. Costes'!$E$18</f>
        <v>37.190082644628099</v>
      </c>
      <c r="AD27" s="22"/>
      <c r="AE27" s="45">
        <f>SUM(R27:AC27)</f>
        <v>446.28099173553716</v>
      </c>
      <c r="AF27" s="24"/>
      <c r="AG27" s="91">
        <f>'10. Costes'!$E$18</f>
        <v>37.190082644628099</v>
      </c>
      <c r="AH27" s="91">
        <f>'10. Costes'!$E$18</f>
        <v>37.190082644628099</v>
      </c>
      <c r="AI27" s="91">
        <f>'10. Costes'!$E$18</f>
        <v>37.190082644628099</v>
      </c>
      <c r="AJ27" s="91">
        <f>'10. Costes'!$E$18</f>
        <v>37.190082644628099</v>
      </c>
      <c r="AK27" s="91">
        <f>'10. Costes'!$E$18</f>
        <v>37.190082644628099</v>
      </c>
      <c r="AL27" s="91">
        <f>'10. Costes'!$E$18</f>
        <v>37.190082644628099</v>
      </c>
      <c r="AM27" s="91">
        <f>'10. Costes'!$E$18</f>
        <v>37.190082644628099</v>
      </c>
      <c r="AN27" s="91">
        <f>'10. Costes'!$E$18</f>
        <v>37.190082644628099</v>
      </c>
      <c r="AO27" s="91">
        <f>'10. Costes'!$E$18</f>
        <v>37.190082644628099</v>
      </c>
      <c r="AP27" s="91">
        <f>'10. Costes'!$E$18</f>
        <v>37.190082644628099</v>
      </c>
      <c r="AQ27" s="91">
        <f>'10. Costes'!$E$18</f>
        <v>37.190082644628099</v>
      </c>
      <c r="AR27" s="91">
        <f>'10. Costes'!$E$18</f>
        <v>37.190082644628099</v>
      </c>
      <c r="AS27" s="22"/>
      <c r="AT27" s="45">
        <f>SUM(AG27:AR27)</f>
        <v>446.28099173553716</v>
      </c>
    </row>
    <row r="28" spans="1:46" ht="13.5" customHeight="1" x14ac:dyDescent="0.25">
      <c r="A28" s="20"/>
      <c r="B28" s="40" t="s">
        <v>109</v>
      </c>
      <c r="C28" s="91"/>
      <c r="D28" s="91"/>
      <c r="E28" s="91"/>
      <c r="F28" s="91"/>
      <c r="G28" s="91"/>
      <c r="H28" s="91"/>
      <c r="I28" s="91"/>
      <c r="J28" s="91"/>
      <c r="K28" s="91">
        <f>'10. Costes'!$E$17+'10. Costes'!$E$19</f>
        <v>33.041322314049587</v>
      </c>
      <c r="L28" s="91">
        <f>'10. Costes'!$E$17+'10. Costes'!$E$19</f>
        <v>33.041322314049587</v>
      </c>
      <c r="M28" s="91">
        <f>'10. Costes'!$E$17+'10. Costes'!$E$19</f>
        <v>33.041322314049587</v>
      </c>
      <c r="N28" s="91">
        <f>'10. Costes'!$E$17+'10. Costes'!$E$19</f>
        <v>33.041322314049587</v>
      </c>
      <c r="O28" s="22"/>
      <c r="P28" s="45">
        <f>SUM(C28:N28)</f>
        <v>132.16528925619835</v>
      </c>
      <c r="Q28" s="24"/>
      <c r="R28" s="91">
        <f>'10. Costes'!$E$17+'10. Costes'!$E$19</f>
        <v>33.041322314049587</v>
      </c>
      <c r="S28" s="91">
        <f>'10. Costes'!$E$17+'10. Costes'!$E$19</f>
        <v>33.041322314049587</v>
      </c>
      <c r="T28" s="91">
        <f>'10. Costes'!$E$17+'10. Costes'!$E$19</f>
        <v>33.041322314049587</v>
      </c>
      <c r="U28" s="91">
        <f>'10. Costes'!$E$17+'10. Costes'!$E$19</f>
        <v>33.041322314049587</v>
      </c>
      <c r="V28" s="91">
        <f>'10. Costes'!$E$17+'10. Costes'!$E$19</f>
        <v>33.041322314049587</v>
      </c>
      <c r="W28" s="91">
        <f>'10. Costes'!$E$17+'10. Costes'!$E$19</f>
        <v>33.041322314049587</v>
      </c>
      <c r="X28" s="91">
        <f>'10. Costes'!$E$17+'10. Costes'!$E$19</f>
        <v>33.041322314049587</v>
      </c>
      <c r="Y28" s="91">
        <f>'10. Costes'!$E$17+'10. Costes'!$E$19</f>
        <v>33.041322314049587</v>
      </c>
      <c r="Z28" s="91">
        <f>'10. Costes'!$E$17+'10. Costes'!$E$19</f>
        <v>33.041322314049587</v>
      </c>
      <c r="AA28" s="91">
        <f>'10. Costes'!$E$17+'10. Costes'!$E$19</f>
        <v>33.041322314049587</v>
      </c>
      <c r="AB28" s="91">
        <f>'10. Costes'!$E$17+'10. Costes'!$E$19</f>
        <v>33.041322314049587</v>
      </c>
      <c r="AC28" s="91">
        <f>'10. Costes'!$E$17+'10. Costes'!$E$19</f>
        <v>33.041322314049587</v>
      </c>
      <c r="AD28" s="22"/>
      <c r="AE28" s="45">
        <f>SUM(R28:AC28)</f>
        <v>396.49586776859502</v>
      </c>
      <c r="AF28" s="24"/>
      <c r="AG28" s="91">
        <f>'10. Costes'!$E$17+'10. Costes'!$E$19</f>
        <v>33.041322314049587</v>
      </c>
      <c r="AH28" s="91">
        <f>'10. Costes'!$E$17+'10. Costes'!$E$19</f>
        <v>33.041322314049587</v>
      </c>
      <c r="AI28" s="91">
        <f>'10. Costes'!$E$17+'10. Costes'!$E$19</f>
        <v>33.041322314049587</v>
      </c>
      <c r="AJ28" s="91">
        <f>'10. Costes'!$E$17+'10. Costes'!$E$19</f>
        <v>33.041322314049587</v>
      </c>
      <c r="AK28" s="91">
        <f>'10. Costes'!$E$17+'10. Costes'!$E$19</f>
        <v>33.041322314049587</v>
      </c>
      <c r="AL28" s="91">
        <f>'10. Costes'!$E$17+'10. Costes'!$E$19</f>
        <v>33.041322314049587</v>
      </c>
      <c r="AM28" s="91">
        <f>'10. Costes'!$E$17+'10. Costes'!$E$19</f>
        <v>33.041322314049587</v>
      </c>
      <c r="AN28" s="91">
        <f>'10. Costes'!$E$17+'10. Costes'!$E$19</f>
        <v>33.041322314049587</v>
      </c>
      <c r="AO28" s="91">
        <f>'10. Costes'!$E$17+'10. Costes'!$E$19</f>
        <v>33.041322314049587</v>
      </c>
      <c r="AP28" s="91">
        <f>'10. Costes'!$E$17+'10. Costes'!$E$19</f>
        <v>33.041322314049587</v>
      </c>
      <c r="AQ28" s="91">
        <f>'10. Costes'!$E$17+'10. Costes'!$E$19</f>
        <v>33.041322314049587</v>
      </c>
      <c r="AR28" s="91">
        <f>'10. Costes'!$E$17+'10. Costes'!$E$19</f>
        <v>33.041322314049587</v>
      </c>
      <c r="AS28" s="22"/>
      <c r="AT28" s="45">
        <f>SUM(AG28:AR28)</f>
        <v>396.49586776859502</v>
      </c>
    </row>
    <row r="29" spans="1:46" ht="13.5" customHeight="1" x14ac:dyDescent="0.25">
      <c r="A29" s="20"/>
      <c r="B29" s="40" t="s">
        <v>110</v>
      </c>
      <c r="C29" s="91"/>
      <c r="D29" s="91"/>
      <c r="E29" s="91"/>
      <c r="F29" s="91"/>
      <c r="G29" s="91"/>
      <c r="H29" s="91"/>
      <c r="I29" s="91"/>
      <c r="J29" s="91"/>
      <c r="K29" s="91">
        <v>120</v>
      </c>
      <c r="L29" s="91">
        <v>120</v>
      </c>
      <c r="M29" s="91">
        <v>120</v>
      </c>
      <c r="N29" s="91">
        <v>120</v>
      </c>
      <c r="O29" s="22"/>
      <c r="P29" s="45">
        <f>SUM(C29:N29)</f>
        <v>480</v>
      </c>
      <c r="Q29" s="24"/>
      <c r="R29" s="91">
        <v>30</v>
      </c>
      <c r="S29" s="91">
        <v>30</v>
      </c>
      <c r="T29" s="91">
        <v>30</v>
      </c>
      <c r="U29" s="91">
        <v>30</v>
      </c>
      <c r="V29" s="91">
        <v>30</v>
      </c>
      <c r="W29" s="91">
        <v>30</v>
      </c>
      <c r="X29" s="91">
        <v>30</v>
      </c>
      <c r="Y29" s="91">
        <v>30</v>
      </c>
      <c r="Z29" s="91">
        <v>30</v>
      </c>
      <c r="AA29" s="91">
        <v>30</v>
      </c>
      <c r="AB29" s="91">
        <v>30</v>
      </c>
      <c r="AC29" s="91">
        <v>30</v>
      </c>
      <c r="AD29" s="22"/>
      <c r="AE29" s="45">
        <f>SUM(R29:AC29)</f>
        <v>360</v>
      </c>
      <c r="AF29" s="24"/>
      <c r="AG29" s="91">
        <v>30</v>
      </c>
      <c r="AH29" s="91">
        <v>30</v>
      </c>
      <c r="AI29" s="91">
        <v>30</v>
      </c>
      <c r="AJ29" s="91">
        <v>30</v>
      </c>
      <c r="AK29" s="91">
        <v>30</v>
      </c>
      <c r="AL29" s="91">
        <v>30</v>
      </c>
      <c r="AM29" s="91">
        <v>30</v>
      </c>
      <c r="AN29" s="91">
        <v>30</v>
      </c>
      <c r="AO29" s="91">
        <v>30</v>
      </c>
      <c r="AP29" s="91">
        <v>30</v>
      </c>
      <c r="AQ29" s="91">
        <v>30</v>
      </c>
      <c r="AR29" s="91">
        <v>30</v>
      </c>
      <c r="AS29" s="22"/>
      <c r="AT29" s="45">
        <f>SUM(AG29:AR29)</f>
        <v>360</v>
      </c>
    </row>
    <row r="30" spans="1:46" ht="13.5" customHeight="1" x14ac:dyDescent="0.25">
      <c r="A30" s="20"/>
      <c r="B30" s="40" t="s">
        <v>111</v>
      </c>
      <c r="C30" s="91"/>
      <c r="D30" s="91"/>
      <c r="E30" s="91"/>
      <c r="F30" s="91"/>
      <c r="G30" s="91"/>
      <c r="H30" s="91"/>
      <c r="I30" s="91"/>
      <c r="J30" s="91"/>
      <c r="K30" s="91">
        <f>'10. Costes'!$E$20</f>
        <v>22</v>
      </c>
      <c r="L30" s="91">
        <f>'10. Costes'!$E$20</f>
        <v>22</v>
      </c>
      <c r="M30" s="91">
        <f>'10. Costes'!$E$20</f>
        <v>22</v>
      </c>
      <c r="N30" s="91">
        <f>'10. Costes'!$E$20</f>
        <v>22</v>
      </c>
      <c r="O30" s="22"/>
      <c r="P30" s="45">
        <f>SUM(C30:N30)</f>
        <v>88</v>
      </c>
      <c r="Q30" s="24"/>
      <c r="R30" s="91">
        <f>'10. Costes'!$E$20</f>
        <v>22</v>
      </c>
      <c r="S30" s="91">
        <f>'10. Costes'!$E$20</f>
        <v>22</v>
      </c>
      <c r="T30" s="91">
        <f>'10. Costes'!$E$20</f>
        <v>22</v>
      </c>
      <c r="U30" s="91">
        <f>'10. Costes'!$E$20</f>
        <v>22</v>
      </c>
      <c r="V30" s="91">
        <f>'10. Costes'!$E$20</f>
        <v>22</v>
      </c>
      <c r="W30" s="91">
        <f>'10. Costes'!$E$20</f>
        <v>22</v>
      </c>
      <c r="X30" s="91">
        <f>'10. Costes'!$E$20</f>
        <v>22</v>
      </c>
      <c r="Y30" s="91">
        <f>'10. Costes'!$E$20</f>
        <v>22</v>
      </c>
      <c r="Z30" s="91">
        <f>'10. Costes'!$E$20</f>
        <v>22</v>
      </c>
      <c r="AA30" s="91">
        <f>'10. Costes'!$E$20</f>
        <v>22</v>
      </c>
      <c r="AB30" s="91">
        <f>'10. Costes'!$E$20</f>
        <v>22</v>
      </c>
      <c r="AC30" s="91">
        <f>'10. Costes'!$E$20</f>
        <v>22</v>
      </c>
      <c r="AD30" s="22"/>
      <c r="AE30" s="45">
        <f>SUM(R30:AC30)</f>
        <v>264</v>
      </c>
      <c r="AF30" s="24"/>
      <c r="AG30" s="91">
        <f>'10. Costes'!$E$20</f>
        <v>22</v>
      </c>
      <c r="AH30" s="91">
        <f>'10. Costes'!$E$20</f>
        <v>22</v>
      </c>
      <c r="AI30" s="91">
        <f>'10. Costes'!$E$20</f>
        <v>22</v>
      </c>
      <c r="AJ30" s="91">
        <f>'10. Costes'!$E$20</f>
        <v>22</v>
      </c>
      <c r="AK30" s="91">
        <f>'10. Costes'!$E$20</f>
        <v>22</v>
      </c>
      <c r="AL30" s="91">
        <f>'10. Costes'!$E$20</f>
        <v>22</v>
      </c>
      <c r="AM30" s="91">
        <f>'10. Costes'!$E$20</f>
        <v>22</v>
      </c>
      <c r="AN30" s="91">
        <f>'10. Costes'!$E$20</f>
        <v>22</v>
      </c>
      <c r="AO30" s="91">
        <f>'10. Costes'!$E$20</f>
        <v>22</v>
      </c>
      <c r="AP30" s="91">
        <f>'10. Costes'!$E$20</f>
        <v>22</v>
      </c>
      <c r="AQ30" s="91">
        <f>'10. Costes'!$E$20</f>
        <v>22</v>
      </c>
      <c r="AR30" s="91">
        <f>'10. Costes'!$E$20</f>
        <v>22</v>
      </c>
      <c r="AS30" s="22"/>
      <c r="AT30" s="45">
        <f>SUM(AG30:AR30)</f>
        <v>264</v>
      </c>
    </row>
    <row r="31" spans="1:46" ht="13.5" customHeight="1" x14ac:dyDescent="0.25">
      <c r="A31" s="20"/>
      <c r="B31" s="79" t="s">
        <v>112</v>
      </c>
      <c r="C31" s="91"/>
      <c r="D31" s="91"/>
      <c r="E31" s="91"/>
      <c r="F31" s="91"/>
      <c r="G31" s="91"/>
      <c r="H31" s="91"/>
      <c r="I31" s="91"/>
      <c r="J31" s="91"/>
      <c r="K31" s="91"/>
      <c r="L31" s="91"/>
      <c r="M31" s="91"/>
      <c r="N31" s="91"/>
      <c r="O31" s="22"/>
      <c r="P31" s="45"/>
      <c r="Q31" s="24"/>
      <c r="R31" s="13"/>
      <c r="S31" s="13"/>
      <c r="T31" s="13"/>
      <c r="U31" s="13"/>
      <c r="V31" s="13"/>
      <c r="W31" s="13"/>
      <c r="X31" s="13"/>
      <c r="Y31" s="13"/>
      <c r="Z31" s="13"/>
      <c r="AA31" s="13"/>
      <c r="AB31" s="13"/>
      <c r="AC31" s="13"/>
      <c r="AD31" s="22"/>
      <c r="AE31" s="45"/>
      <c r="AF31" s="24"/>
      <c r="AG31" s="13"/>
      <c r="AH31" s="13"/>
      <c r="AI31" s="13"/>
      <c r="AJ31" s="13"/>
      <c r="AK31" s="13"/>
      <c r="AL31" s="13"/>
      <c r="AM31" s="13"/>
      <c r="AN31" s="13"/>
      <c r="AO31" s="13"/>
      <c r="AP31" s="13"/>
      <c r="AQ31" s="13"/>
      <c r="AR31" s="13"/>
      <c r="AS31" s="22"/>
      <c r="AT31" s="45"/>
    </row>
    <row r="32" spans="1:46" ht="13.5" customHeight="1" x14ac:dyDescent="0.25">
      <c r="A32" s="20"/>
      <c r="B32" s="40" t="s">
        <v>113</v>
      </c>
      <c r="C32" s="91"/>
      <c r="D32" s="91"/>
      <c r="E32" s="91"/>
      <c r="F32" s="91"/>
      <c r="G32" s="91"/>
      <c r="H32" s="91"/>
      <c r="I32" s="91"/>
      <c r="J32" s="91"/>
      <c r="K32" s="91">
        <v>0</v>
      </c>
      <c r="L32" s="91">
        <v>0</v>
      </c>
      <c r="M32" s="91">
        <v>0</v>
      </c>
      <c r="N32" s="91">
        <v>0</v>
      </c>
      <c r="O32" s="22"/>
      <c r="P32" s="45">
        <f>SUM(C32:N32)</f>
        <v>0</v>
      </c>
      <c r="Q32" s="24"/>
      <c r="R32" s="91">
        <v>50</v>
      </c>
      <c r="S32" s="91">
        <v>50</v>
      </c>
      <c r="T32" s="91">
        <v>50</v>
      </c>
      <c r="U32" s="91">
        <v>50</v>
      </c>
      <c r="V32" s="91">
        <v>50</v>
      </c>
      <c r="W32" s="91">
        <v>50</v>
      </c>
      <c r="X32" s="91">
        <v>50</v>
      </c>
      <c r="Y32" s="91">
        <v>50</v>
      </c>
      <c r="Z32" s="91">
        <v>50</v>
      </c>
      <c r="AA32" s="91">
        <v>50</v>
      </c>
      <c r="AB32" s="91">
        <v>50</v>
      </c>
      <c r="AC32" s="91">
        <v>50</v>
      </c>
      <c r="AD32" s="22"/>
      <c r="AE32" s="45">
        <f>SUM(R32:AC32)</f>
        <v>600</v>
      </c>
      <c r="AF32" s="24"/>
      <c r="AG32" s="91">
        <v>50</v>
      </c>
      <c r="AH32" s="91">
        <v>50</v>
      </c>
      <c r="AI32" s="91">
        <v>50</v>
      </c>
      <c r="AJ32" s="91">
        <v>50</v>
      </c>
      <c r="AK32" s="91">
        <v>50</v>
      </c>
      <c r="AL32" s="91">
        <v>50</v>
      </c>
      <c r="AM32" s="91">
        <v>50</v>
      </c>
      <c r="AN32" s="91">
        <v>50</v>
      </c>
      <c r="AO32" s="91">
        <v>50</v>
      </c>
      <c r="AP32" s="91">
        <v>50</v>
      </c>
      <c r="AQ32" s="91">
        <v>50</v>
      </c>
      <c r="AR32" s="91">
        <v>50</v>
      </c>
      <c r="AS32" s="22"/>
      <c r="AT32" s="45">
        <f>SUM(AG32:AR32)</f>
        <v>600</v>
      </c>
    </row>
    <row r="33" spans="1:46" ht="13.5" customHeight="1" x14ac:dyDescent="0.25">
      <c r="A33" s="20"/>
      <c r="B33" s="40" t="s">
        <v>114</v>
      </c>
      <c r="C33" s="91"/>
      <c r="D33" s="91"/>
      <c r="E33" s="91"/>
      <c r="F33" s="91"/>
      <c r="G33" s="91"/>
      <c r="H33" s="91"/>
      <c r="I33" s="91"/>
      <c r="J33" s="91"/>
      <c r="K33" s="91">
        <v>600</v>
      </c>
      <c r="L33" s="91">
        <v>600</v>
      </c>
      <c r="M33" s="91">
        <v>600</v>
      </c>
      <c r="N33" s="91">
        <v>600</v>
      </c>
      <c r="O33" s="22"/>
      <c r="P33" s="45">
        <f>SUM(C33:N33)</f>
        <v>2400</v>
      </c>
      <c r="Q33" s="24"/>
      <c r="R33" s="91">
        <v>600</v>
      </c>
      <c r="S33" s="91">
        <v>600</v>
      </c>
      <c r="T33" s="91">
        <v>600</v>
      </c>
      <c r="U33" s="91">
        <v>600</v>
      </c>
      <c r="V33" s="91">
        <v>600</v>
      </c>
      <c r="W33" s="91">
        <v>600</v>
      </c>
      <c r="X33" s="91">
        <v>600</v>
      </c>
      <c r="Y33" s="91">
        <v>600</v>
      </c>
      <c r="Z33" s="91">
        <v>600</v>
      </c>
      <c r="AA33" s="91">
        <v>600</v>
      </c>
      <c r="AB33" s="91">
        <v>600</v>
      </c>
      <c r="AC33" s="91">
        <v>600</v>
      </c>
      <c r="AD33" s="22"/>
      <c r="AE33" s="45"/>
      <c r="AF33" s="24"/>
      <c r="AG33" s="91">
        <v>600</v>
      </c>
      <c r="AH33" s="91">
        <v>600</v>
      </c>
      <c r="AI33" s="91">
        <v>600</v>
      </c>
      <c r="AJ33" s="91">
        <v>600</v>
      </c>
      <c r="AK33" s="91">
        <v>600</v>
      </c>
      <c r="AL33" s="91">
        <v>600</v>
      </c>
      <c r="AM33" s="91">
        <v>600</v>
      </c>
      <c r="AN33" s="91">
        <v>600</v>
      </c>
      <c r="AO33" s="91">
        <v>600</v>
      </c>
      <c r="AP33" s="91">
        <v>600</v>
      </c>
      <c r="AQ33" s="91">
        <v>600</v>
      </c>
      <c r="AR33" s="91">
        <v>600</v>
      </c>
      <c r="AS33" s="22"/>
      <c r="AT33" s="45"/>
    </row>
    <row r="34" spans="1:46" ht="13.5" customHeight="1" x14ac:dyDescent="0.25">
      <c r="A34" s="20"/>
      <c r="B34" s="40" t="s">
        <v>115</v>
      </c>
      <c r="C34" s="91"/>
      <c r="D34" s="91"/>
      <c r="E34" s="91"/>
      <c r="F34" s="91"/>
      <c r="G34" s="91"/>
      <c r="H34" s="91"/>
      <c r="I34" s="91"/>
      <c r="J34" s="91"/>
      <c r="K34" s="91">
        <v>400</v>
      </c>
      <c r="L34" s="91">
        <v>400</v>
      </c>
      <c r="M34" s="91">
        <v>400</v>
      </c>
      <c r="N34" s="91">
        <v>400</v>
      </c>
      <c r="O34" s="22"/>
      <c r="P34" s="45">
        <f>SUM(C34:N34)</f>
        <v>1600</v>
      </c>
      <c r="Q34" s="24"/>
      <c r="R34" s="91">
        <v>400</v>
      </c>
      <c r="S34" s="91">
        <v>400</v>
      </c>
      <c r="T34" s="91">
        <v>400</v>
      </c>
      <c r="U34" s="91">
        <v>400</v>
      </c>
      <c r="V34" s="91">
        <v>400</v>
      </c>
      <c r="W34" s="91">
        <v>400</v>
      </c>
      <c r="X34" s="91">
        <v>400</v>
      </c>
      <c r="Y34" s="91">
        <v>400</v>
      </c>
      <c r="Z34" s="91">
        <v>400</v>
      </c>
      <c r="AA34" s="91">
        <v>400</v>
      </c>
      <c r="AB34" s="91">
        <v>400</v>
      </c>
      <c r="AC34" s="91">
        <v>400</v>
      </c>
      <c r="AD34" s="22"/>
      <c r="AE34" s="45">
        <f>SUM(R34:AC34)</f>
        <v>4800</v>
      </c>
      <c r="AF34" s="24"/>
      <c r="AG34" s="91">
        <v>400</v>
      </c>
      <c r="AH34" s="91">
        <v>400</v>
      </c>
      <c r="AI34" s="91">
        <v>400</v>
      </c>
      <c r="AJ34" s="91">
        <v>400</v>
      </c>
      <c r="AK34" s="91">
        <v>400</v>
      </c>
      <c r="AL34" s="91">
        <v>400</v>
      </c>
      <c r="AM34" s="91">
        <v>400</v>
      </c>
      <c r="AN34" s="91">
        <v>400</v>
      </c>
      <c r="AO34" s="91">
        <v>400</v>
      </c>
      <c r="AP34" s="91">
        <v>400</v>
      </c>
      <c r="AQ34" s="91">
        <v>400</v>
      </c>
      <c r="AR34" s="91">
        <v>400</v>
      </c>
      <c r="AS34" s="22"/>
      <c r="AT34" s="45">
        <f>SUM(AG34:AR34)</f>
        <v>4800</v>
      </c>
    </row>
    <row r="35" spans="1:46" ht="13.5" customHeight="1" x14ac:dyDescent="0.25">
      <c r="A35" s="20"/>
      <c r="B35" s="40" t="s">
        <v>116</v>
      </c>
      <c r="C35" s="91"/>
      <c r="D35" s="91"/>
      <c r="E35" s="91"/>
      <c r="F35" s="91"/>
      <c r="G35" s="91"/>
      <c r="H35" s="91"/>
      <c r="I35" s="91"/>
      <c r="J35" s="91"/>
      <c r="K35" s="91">
        <v>50</v>
      </c>
      <c r="L35" s="91">
        <v>50</v>
      </c>
      <c r="M35" s="91">
        <v>50</v>
      </c>
      <c r="N35" s="91">
        <v>50</v>
      </c>
      <c r="O35" s="22"/>
      <c r="P35" s="45">
        <f>SUM(C35:N35)</f>
        <v>200</v>
      </c>
      <c r="Q35" s="24"/>
      <c r="R35" s="91">
        <v>50</v>
      </c>
      <c r="S35" s="91">
        <v>50</v>
      </c>
      <c r="T35" s="91">
        <v>50</v>
      </c>
      <c r="U35" s="91">
        <v>50</v>
      </c>
      <c r="V35" s="91">
        <v>50</v>
      </c>
      <c r="W35" s="91">
        <v>50</v>
      </c>
      <c r="X35" s="91">
        <v>50</v>
      </c>
      <c r="Y35" s="91">
        <v>50</v>
      </c>
      <c r="Z35" s="91">
        <v>50</v>
      </c>
      <c r="AA35" s="91">
        <v>50</v>
      </c>
      <c r="AB35" s="91">
        <v>50</v>
      </c>
      <c r="AC35" s="91">
        <v>50</v>
      </c>
      <c r="AD35" s="22"/>
      <c r="AE35" s="45">
        <f>SUM(R35:AC35)</f>
        <v>600</v>
      </c>
      <c r="AF35" s="24"/>
      <c r="AG35" s="91">
        <v>50</v>
      </c>
      <c r="AH35" s="91">
        <v>50</v>
      </c>
      <c r="AI35" s="91">
        <v>50</v>
      </c>
      <c r="AJ35" s="91">
        <v>50</v>
      </c>
      <c r="AK35" s="91">
        <v>50</v>
      </c>
      <c r="AL35" s="91">
        <v>50</v>
      </c>
      <c r="AM35" s="91">
        <v>50</v>
      </c>
      <c r="AN35" s="91">
        <v>50</v>
      </c>
      <c r="AO35" s="91">
        <v>50</v>
      </c>
      <c r="AP35" s="91">
        <v>50</v>
      </c>
      <c r="AQ35" s="91">
        <v>50</v>
      </c>
      <c r="AR35" s="91">
        <v>50</v>
      </c>
      <c r="AS35" s="22"/>
      <c r="AT35" s="45">
        <f>SUM(AG35:AR35)</f>
        <v>600</v>
      </c>
    </row>
    <row r="36" spans="1:46" ht="13.5" customHeight="1" x14ac:dyDescent="0.25">
      <c r="A36" s="20"/>
      <c r="B36" s="79" t="s">
        <v>117</v>
      </c>
      <c r="C36" s="91"/>
      <c r="D36" s="91"/>
      <c r="E36" s="91"/>
      <c r="F36" s="91"/>
      <c r="G36" s="91"/>
      <c r="H36" s="91"/>
      <c r="I36" s="91"/>
      <c r="J36" s="91"/>
      <c r="K36" s="91"/>
      <c r="L36" s="91"/>
      <c r="M36" s="91"/>
      <c r="N36" s="91"/>
      <c r="O36" s="22"/>
      <c r="P36" s="45"/>
      <c r="Q36" s="24"/>
      <c r="R36" s="13"/>
      <c r="S36" s="13"/>
      <c r="T36" s="13"/>
      <c r="U36" s="13"/>
      <c r="V36" s="13"/>
      <c r="W36" s="13"/>
      <c r="X36" s="13"/>
      <c r="Y36" s="13"/>
      <c r="Z36" s="13"/>
      <c r="AA36" s="13"/>
      <c r="AB36" s="13"/>
      <c r="AC36" s="13"/>
      <c r="AD36" s="22"/>
      <c r="AE36" s="45"/>
      <c r="AF36" s="24"/>
      <c r="AG36" s="13"/>
      <c r="AH36" s="13"/>
      <c r="AI36" s="13"/>
      <c r="AJ36" s="13"/>
      <c r="AK36" s="13"/>
      <c r="AL36" s="13"/>
      <c r="AM36" s="13"/>
      <c r="AN36" s="13"/>
      <c r="AO36" s="13"/>
      <c r="AP36" s="13"/>
      <c r="AQ36" s="13"/>
      <c r="AR36" s="13"/>
      <c r="AS36" s="22"/>
      <c r="AT36" s="45"/>
    </row>
    <row r="37" spans="1:46" ht="13.5" customHeight="1" x14ac:dyDescent="0.25">
      <c r="A37" s="20"/>
      <c r="B37" s="40" t="s">
        <v>69</v>
      </c>
      <c r="C37" s="91"/>
      <c r="D37" s="91"/>
      <c r="E37" s="91"/>
      <c r="F37" s="91"/>
      <c r="G37" s="91"/>
      <c r="H37" s="91"/>
      <c r="I37" s="91"/>
      <c r="J37" s="91"/>
      <c r="K37" s="91">
        <v>800</v>
      </c>
      <c r="L37" s="91">
        <v>800</v>
      </c>
      <c r="M37" s="91">
        <v>800</v>
      </c>
      <c r="N37" s="91">
        <v>800</v>
      </c>
      <c r="O37" s="22"/>
      <c r="P37" s="45">
        <f t="shared" ref="P37:P42" si="8">SUM(C37:N37)</f>
        <v>3200</v>
      </c>
      <c r="Q37" s="24"/>
      <c r="R37" s="91">
        <v>800</v>
      </c>
      <c r="S37" s="91">
        <v>800</v>
      </c>
      <c r="T37" s="91">
        <v>800</v>
      </c>
      <c r="U37" s="91">
        <v>800</v>
      </c>
      <c r="V37" s="91">
        <v>800</v>
      </c>
      <c r="W37" s="91">
        <v>800</v>
      </c>
      <c r="X37" s="91">
        <v>800</v>
      </c>
      <c r="Y37" s="91">
        <v>800</v>
      </c>
      <c r="Z37" s="91">
        <v>800</v>
      </c>
      <c r="AA37" s="91">
        <v>800</v>
      </c>
      <c r="AB37" s="91">
        <v>800</v>
      </c>
      <c r="AC37" s="91">
        <v>800</v>
      </c>
      <c r="AD37" s="22"/>
      <c r="AE37" s="45">
        <f t="shared" ref="AE37:AE42" si="9">SUM(R37:AC37)</f>
        <v>9600</v>
      </c>
      <c r="AF37" s="24"/>
      <c r="AG37" s="91">
        <v>1000</v>
      </c>
      <c r="AH37" s="91">
        <v>1000</v>
      </c>
      <c r="AI37" s="91">
        <v>1000</v>
      </c>
      <c r="AJ37" s="91">
        <v>1000</v>
      </c>
      <c r="AK37" s="91">
        <v>1000</v>
      </c>
      <c r="AL37" s="91">
        <v>1000</v>
      </c>
      <c r="AM37" s="91">
        <v>1000</v>
      </c>
      <c r="AN37" s="91">
        <v>1000</v>
      </c>
      <c r="AO37" s="91">
        <v>1000</v>
      </c>
      <c r="AP37" s="91">
        <v>1000</v>
      </c>
      <c r="AQ37" s="91">
        <v>1000</v>
      </c>
      <c r="AR37" s="91">
        <v>1000</v>
      </c>
      <c r="AS37" s="22"/>
      <c r="AT37" s="45">
        <f t="shared" ref="AT37:AT42" si="10">SUM(AG37:AR37)</f>
        <v>12000</v>
      </c>
    </row>
    <row r="38" spans="1:46" ht="13.5" customHeight="1" x14ac:dyDescent="0.25">
      <c r="A38" s="20"/>
      <c r="B38" s="40" t="s">
        <v>118</v>
      </c>
      <c r="C38" s="91"/>
      <c r="D38" s="91"/>
      <c r="E38" s="91"/>
      <c r="F38" s="91"/>
      <c r="G38" s="91"/>
      <c r="H38" s="91"/>
      <c r="I38" s="91"/>
      <c r="J38" s="91"/>
      <c r="K38" s="91">
        <f>SUM(K39:K40)</f>
        <v>600</v>
      </c>
      <c r="L38" s="91">
        <f>SUM(L39:L40)</f>
        <v>600</v>
      </c>
      <c r="M38" s="91">
        <f>SUM(M39:M40)</f>
        <v>600</v>
      </c>
      <c r="N38" s="91">
        <f>SUM(N39:N40)</f>
        <v>600</v>
      </c>
      <c r="O38" s="22"/>
      <c r="P38" s="45">
        <f t="shared" si="8"/>
        <v>2400</v>
      </c>
      <c r="Q38" s="24"/>
      <c r="R38" s="91">
        <f t="shared" ref="R38:AC38" si="11">SUM(R39:R40)</f>
        <v>600</v>
      </c>
      <c r="S38" s="91">
        <f t="shared" si="11"/>
        <v>600</v>
      </c>
      <c r="T38" s="91">
        <f t="shared" si="11"/>
        <v>600</v>
      </c>
      <c r="U38" s="91">
        <f t="shared" si="11"/>
        <v>600</v>
      </c>
      <c r="V38" s="91">
        <f t="shared" si="11"/>
        <v>600</v>
      </c>
      <c r="W38" s="91">
        <f t="shared" si="11"/>
        <v>600</v>
      </c>
      <c r="X38" s="91">
        <f t="shared" si="11"/>
        <v>600</v>
      </c>
      <c r="Y38" s="91">
        <f t="shared" si="11"/>
        <v>600</v>
      </c>
      <c r="Z38" s="91">
        <f t="shared" si="11"/>
        <v>600</v>
      </c>
      <c r="AA38" s="91">
        <f t="shared" si="11"/>
        <v>600</v>
      </c>
      <c r="AB38" s="91">
        <f t="shared" si="11"/>
        <v>600</v>
      </c>
      <c r="AC38" s="91">
        <f t="shared" si="11"/>
        <v>600</v>
      </c>
      <c r="AD38" s="22"/>
      <c r="AE38" s="45">
        <f t="shared" si="9"/>
        <v>7200</v>
      </c>
      <c r="AF38" s="24"/>
      <c r="AG38" s="91">
        <f t="shared" ref="AG38:AR38" si="12">SUM(AG39:AG40)</f>
        <v>600</v>
      </c>
      <c r="AH38" s="91">
        <f t="shared" si="12"/>
        <v>600</v>
      </c>
      <c r="AI38" s="91">
        <f t="shared" si="12"/>
        <v>600</v>
      </c>
      <c r="AJ38" s="91">
        <f t="shared" si="12"/>
        <v>600</v>
      </c>
      <c r="AK38" s="91">
        <f t="shared" si="12"/>
        <v>600</v>
      </c>
      <c r="AL38" s="91">
        <f t="shared" si="12"/>
        <v>600</v>
      </c>
      <c r="AM38" s="91">
        <f t="shared" si="12"/>
        <v>600</v>
      </c>
      <c r="AN38" s="91">
        <f t="shared" si="12"/>
        <v>600</v>
      </c>
      <c r="AO38" s="91">
        <f t="shared" si="12"/>
        <v>600</v>
      </c>
      <c r="AP38" s="91">
        <f t="shared" si="12"/>
        <v>600</v>
      </c>
      <c r="AQ38" s="91">
        <f t="shared" si="12"/>
        <v>600</v>
      </c>
      <c r="AR38" s="91">
        <f t="shared" si="12"/>
        <v>600</v>
      </c>
      <c r="AS38" s="22"/>
      <c r="AT38" s="45">
        <f t="shared" si="10"/>
        <v>7200</v>
      </c>
    </row>
    <row r="39" spans="1:46" ht="13.5" customHeight="1" x14ac:dyDescent="0.25">
      <c r="A39" s="20"/>
      <c r="B39" s="128" t="s">
        <v>70</v>
      </c>
      <c r="C39" s="91"/>
      <c r="D39" s="91"/>
      <c r="E39" s="91"/>
      <c r="F39" s="91"/>
      <c r="G39" s="91"/>
      <c r="H39" s="91"/>
      <c r="I39" s="91"/>
      <c r="J39" s="91"/>
      <c r="K39" s="91">
        <v>350</v>
      </c>
      <c r="L39" s="91">
        <v>350</v>
      </c>
      <c r="M39" s="91">
        <v>350</v>
      </c>
      <c r="N39" s="91">
        <v>350</v>
      </c>
      <c r="O39" s="22"/>
      <c r="P39" s="45">
        <f t="shared" si="8"/>
        <v>1400</v>
      </c>
      <c r="Q39" s="24"/>
      <c r="R39" s="91">
        <v>350</v>
      </c>
      <c r="S39" s="91">
        <v>350</v>
      </c>
      <c r="T39" s="91">
        <v>350</v>
      </c>
      <c r="U39" s="91">
        <v>350</v>
      </c>
      <c r="V39" s="91">
        <v>350</v>
      </c>
      <c r="W39" s="91">
        <v>350</v>
      </c>
      <c r="X39" s="91">
        <v>350</v>
      </c>
      <c r="Y39" s="91">
        <v>350</v>
      </c>
      <c r="Z39" s="91">
        <v>350</v>
      </c>
      <c r="AA39" s="91">
        <v>350</v>
      </c>
      <c r="AB39" s="91">
        <v>350</v>
      </c>
      <c r="AC39" s="91">
        <v>350</v>
      </c>
      <c r="AD39" s="22"/>
      <c r="AE39" s="45">
        <f t="shared" si="9"/>
        <v>4200</v>
      </c>
      <c r="AF39" s="24"/>
      <c r="AG39" s="91">
        <v>350</v>
      </c>
      <c r="AH39" s="91">
        <v>350</v>
      </c>
      <c r="AI39" s="91">
        <v>350</v>
      </c>
      <c r="AJ39" s="91">
        <v>350</v>
      </c>
      <c r="AK39" s="91">
        <v>350</v>
      </c>
      <c r="AL39" s="91">
        <v>350</v>
      </c>
      <c r="AM39" s="91">
        <v>350</v>
      </c>
      <c r="AN39" s="91">
        <v>350</v>
      </c>
      <c r="AO39" s="91">
        <v>350</v>
      </c>
      <c r="AP39" s="91">
        <v>350</v>
      </c>
      <c r="AQ39" s="91">
        <v>350</v>
      </c>
      <c r="AR39" s="91">
        <v>350</v>
      </c>
      <c r="AS39" s="22"/>
      <c r="AT39" s="45">
        <f t="shared" si="10"/>
        <v>4200</v>
      </c>
    </row>
    <row r="40" spans="1:46" ht="13.5" customHeight="1" x14ac:dyDescent="0.25">
      <c r="A40" s="20"/>
      <c r="B40" s="128" t="s">
        <v>71</v>
      </c>
      <c r="C40" s="91"/>
      <c r="D40" s="91"/>
      <c r="E40" s="91"/>
      <c r="F40" s="91"/>
      <c r="G40" s="91"/>
      <c r="H40" s="91"/>
      <c r="I40" s="91"/>
      <c r="J40" s="91"/>
      <c r="K40" s="91">
        <v>250</v>
      </c>
      <c r="L40" s="91">
        <v>250</v>
      </c>
      <c r="M40" s="91">
        <v>250</v>
      </c>
      <c r="N40" s="91">
        <v>250</v>
      </c>
      <c r="O40" s="22"/>
      <c r="P40" s="45">
        <f t="shared" si="8"/>
        <v>1000</v>
      </c>
      <c r="Q40" s="24"/>
      <c r="R40" s="91">
        <v>250</v>
      </c>
      <c r="S40" s="91">
        <v>250</v>
      </c>
      <c r="T40" s="91">
        <v>250</v>
      </c>
      <c r="U40" s="91">
        <v>250</v>
      </c>
      <c r="V40" s="91">
        <v>250</v>
      </c>
      <c r="W40" s="91">
        <v>250</v>
      </c>
      <c r="X40" s="91">
        <v>250</v>
      </c>
      <c r="Y40" s="91">
        <v>250</v>
      </c>
      <c r="Z40" s="91">
        <v>250</v>
      </c>
      <c r="AA40" s="91">
        <v>250</v>
      </c>
      <c r="AB40" s="91">
        <v>250</v>
      </c>
      <c r="AC40" s="91">
        <v>250</v>
      </c>
      <c r="AD40" s="22"/>
      <c r="AE40" s="45">
        <f t="shared" si="9"/>
        <v>3000</v>
      </c>
      <c r="AF40" s="24"/>
      <c r="AG40" s="91">
        <v>250</v>
      </c>
      <c r="AH40" s="91">
        <v>250</v>
      </c>
      <c r="AI40" s="91">
        <v>250</v>
      </c>
      <c r="AJ40" s="91">
        <v>250</v>
      </c>
      <c r="AK40" s="91">
        <v>250</v>
      </c>
      <c r="AL40" s="91">
        <v>250</v>
      </c>
      <c r="AM40" s="91">
        <v>250</v>
      </c>
      <c r="AN40" s="91">
        <v>250</v>
      </c>
      <c r="AO40" s="91">
        <v>250</v>
      </c>
      <c r="AP40" s="91">
        <v>250</v>
      </c>
      <c r="AQ40" s="91">
        <v>250</v>
      </c>
      <c r="AR40" s="91">
        <v>250</v>
      </c>
      <c r="AS40" s="22"/>
      <c r="AT40" s="45">
        <f t="shared" si="10"/>
        <v>3000</v>
      </c>
    </row>
    <row r="41" spans="1:46" ht="13.5" customHeight="1" x14ac:dyDescent="0.25">
      <c r="A41" s="20"/>
      <c r="B41" s="40" t="s">
        <v>85</v>
      </c>
      <c r="C41" s="91"/>
      <c r="D41" s="91"/>
      <c r="E41" s="91"/>
      <c r="F41" s="91"/>
      <c r="G41" s="91"/>
      <c r="H41" s="91"/>
      <c r="I41" s="91"/>
      <c r="J41" s="91"/>
      <c r="K41" s="91">
        <v>0</v>
      </c>
      <c r="L41" s="91">
        <v>0</v>
      </c>
      <c r="M41" s="91">
        <v>40</v>
      </c>
      <c r="N41" s="91">
        <v>0</v>
      </c>
      <c r="O41" s="22"/>
      <c r="P41" s="45">
        <f t="shared" si="8"/>
        <v>40</v>
      </c>
      <c r="Q41" s="24"/>
      <c r="R41" s="91">
        <v>0</v>
      </c>
      <c r="S41" s="91">
        <v>0</v>
      </c>
      <c r="T41" s="91">
        <v>40</v>
      </c>
      <c r="U41" s="91">
        <v>0</v>
      </c>
      <c r="V41" s="91">
        <v>0</v>
      </c>
      <c r="W41" s="91">
        <v>0</v>
      </c>
      <c r="X41" s="91">
        <v>0</v>
      </c>
      <c r="Y41" s="91">
        <v>40</v>
      </c>
      <c r="Z41" s="91">
        <v>0</v>
      </c>
      <c r="AA41" s="91">
        <v>0</v>
      </c>
      <c r="AB41" s="91">
        <v>0</v>
      </c>
      <c r="AC41" s="91">
        <v>40</v>
      </c>
      <c r="AD41" s="22"/>
      <c r="AE41" s="45">
        <f t="shared" si="9"/>
        <v>120</v>
      </c>
      <c r="AF41" s="24"/>
      <c r="AG41" s="91">
        <v>0</v>
      </c>
      <c r="AH41" s="91">
        <v>0</v>
      </c>
      <c r="AI41" s="91">
        <v>0</v>
      </c>
      <c r="AJ41" s="91">
        <v>40</v>
      </c>
      <c r="AK41" s="91">
        <v>0</v>
      </c>
      <c r="AL41" s="91">
        <v>0</v>
      </c>
      <c r="AM41" s="91">
        <v>0</v>
      </c>
      <c r="AN41" s="91">
        <v>40</v>
      </c>
      <c r="AO41" s="91">
        <v>0</v>
      </c>
      <c r="AP41" s="91">
        <v>0</v>
      </c>
      <c r="AQ41" s="91">
        <v>0</v>
      </c>
      <c r="AR41" s="91">
        <v>40</v>
      </c>
      <c r="AS41" s="22"/>
      <c r="AT41" s="45">
        <f t="shared" si="10"/>
        <v>120</v>
      </c>
    </row>
    <row r="42" spans="1:46" ht="13.5" customHeight="1" x14ac:dyDescent="0.25">
      <c r="A42" s="20"/>
      <c r="B42" s="40" t="s">
        <v>86</v>
      </c>
      <c r="C42" s="91"/>
      <c r="D42" s="91"/>
      <c r="E42" s="91"/>
      <c r="F42" s="91"/>
      <c r="G42" s="91"/>
      <c r="H42" s="91"/>
      <c r="I42" s="91"/>
      <c r="J42" s="91"/>
      <c r="K42" s="91">
        <v>40</v>
      </c>
      <c r="L42" s="91">
        <v>0</v>
      </c>
      <c r="M42" s="91">
        <v>0</v>
      </c>
      <c r="N42" s="91">
        <v>0</v>
      </c>
      <c r="O42" s="22"/>
      <c r="P42" s="45">
        <f t="shared" si="8"/>
        <v>40</v>
      </c>
      <c r="Q42" s="24"/>
      <c r="R42" s="91">
        <v>40</v>
      </c>
      <c r="S42" s="91">
        <v>0</v>
      </c>
      <c r="T42" s="91">
        <v>0</v>
      </c>
      <c r="U42" s="91">
        <v>0</v>
      </c>
      <c r="V42" s="91">
        <v>0</v>
      </c>
      <c r="W42" s="91">
        <v>0</v>
      </c>
      <c r="X42" s="91">
        <v>0</v>
      </c>
      <c r="Y42" s="91">
        <v>0</v>
      </c>
      <c r="Z42" s="91">
        <v>0</v>
      </c>
      <c r="AA42" s="91">
        <v>0</v>
      </c>
      <c r="AB42" s="91">
        <v>40</v>
      </c>
      <c r="AC42" s="91">
        <v>0</v>
      </c>
      <c r="AD42" s="22"/>
      <c r="AE42" s="45">
        <f t="shared" si="9"/>
        <v>80</v>
      </c>
      <c r="AF42" s="24"/>
      <c r="AG42" s="91">
        <v>0</v>
      </c>
      <c r="AH42" s="91">
        <v>0</v>
      </c>
      <c r="AI42" s="91">
        <v>0</v>
      </c>
      <c r="AJ42" s="91">
        <v>0</v>
      </c>
      <c r="AK42" s="91">
        <v>40</v>
      </c>
      <c r="AL42" s="91">
        <v>0</v>
      </c>
      <c r="AM42" s="91">
        <v>0</v>
      </c>
      <c r="AN42" s="91">
        <v>0</v>
      </c>
      <c r="AO42" s="91">
        <v>0</v>
      </c>
      <c r="AP42" s="91">
        <v>0</v>
      </c>
      <c r="AQ42" s="91">
        <v>40</v>
      </c>
      <c r="AR42" s="91">
        <v>0</v>
      </c>
      <c r="AS42" s="22"/>
      <c r="AT42" s="45">
        <f t="shared" si="10"/>
        <v>80</v>
      </c>
    </row>
    <row r="43" spans="1:46" ht="15" customHeight="1" x14ac:dyDescent="0.25">
      <c r="A43" s="20"/>
      <c r="B43" s="18"/>
      <c r="C43" s="18"/>
      <c r="D43" s="18"/>
      <c r="E43" s="18"/>
      <c r="F43" s="18"/>
      <c r="G43" s="18"/>
      <c r="H43" s="18"/>
      <c r="I43" s="18"/>
      <c r="J43" s="18"/>
      <c r="K43" s="18"/>
      <c r="L43" s="18"/>
      <c r="M43" s="18"/>
      <c r="N43" s="18"/>
      <c r="O43" s="22"/>
      <c r="P43" s="117"/>
      <c r="Q43" s="24"/>
      <c r="R43" s="18"/>
      <c r="S43" s="18"/>
      <c r="T43" s="18"/>
      <c r="U43" s="18"/>
      <c r="V43" s="18"/>
      <c r="W43" s="18"/>
      <c r="X43" s="18"/>
      <c r="Y43" s="18"/>
      <c r="Z43" s="18"/>
      <c r="AA43" s="18"/>
      <c r="AB43" s="18"/>
      <c r="AC43" s="18"/>
      <c r="AD43" s="22"/>
      <c r="AE43" s="50"/>
      <c r="AF43" s="24"/>
      <c r="AG43" s="18"/>
      <c r="AH43" s="18"/>
      <c r="AI43" s="18"/>
      <c r="AJ43" s="18"/>
      <c r="AK43" s="18"/>
      <c r="AL43" s="18"/>
      <c r="AM43" s="18"/>
      <c r="AN43" s="18"/>
      <c r="AO43" s="18"/>
      <c r="AP43" s="18"/>
      <c r="AQ43" s="18"/>
      <c r="AR43" s="18"/>
      <c r="AS43" s="22"/>
      <c r="AT43" s="50"/>
    </row>
    <row r="44" spans="1:46" ht="15" customHeight="1" x14ac:dyDescent="0.25">
      <c r="A44" s="52"/>
      <c r="B44" s="95" t="s">
        <v>119</v>
      </c>
      <c r="C44" s="96"/>
      <c r="D44" s="96"/>
      <c r="E44" s="96"/>
      <c r="F44" s="96"/>
      <c r="G44" s="96"/>
      <c r="H44" s="96"/>
      <c r="I44" s="96"/>
      <c r="J44" s="96"/>
      <c r="K44" s="96">
        <f>K23+K24+K26+K27+K28+K32+K36+K34+K35+K37+K38+K41+K42</f>
        <v>5484.1983471074382</v>
      </c>
      <c r="L44" s="96">
        <f>L23+L24+L26+L27+L28+L32+L36+L34+L35+L37+L38+L41+L42</f>
        <v>5444.1983471074382</v>
      </c>
      <c r="M44" s="96">
        <f>M23+M24+M26+M27+M28+M32+M36+M34+M35+M37+M38+M41+M42</f>
        <v>5484.1983471074382</v>
      </c>
      <c r="N44" s="125">
        <f>N23+N24+N26+N27+N28+N32+N36+N34+N35+N37+N38+N41+N42</f>
        <v>5444.1983471074382</v>
      </c>
      <c r="O44" s="39"/>
      <c r="P44" s="126">
        <f>P23+P24+P26+P27+P28+P32+P34+P35+P37+P38+P41+P42</f>
        <v>21856.793388429753</v>
      </c>
      <c r="Q44" s="39"/>
      <c r="R44" s="127">
        <f t="shared" ref="R44:AC44" si="13">R23+R24+R26+R27+R28+R32+R36+R34+R35+R37+R38+R41+R42</f>
        <v>13134.198347107438</v>
      </c>
      <c r="S44" s="96">
        <f t="shared" si="13"/>
        <v>13094.198347107438</v>
      </c>
      <c r="T44" s="96">
        <f t="shared" si="13"/>
        <v>13134.198347107438</v>
      </c>
      <c r="U44" s="96">
        <f t="shared" si="13"/>
        <v>13094.198347107438</v>
      </c>
      <c r="V44" s="96">
        <f t="shared" si="13"/>
        <v>13094.198347107438</v>
      </c>
      <c r="W44" s="96">
        <f t="shared" si="13"/>
        <v>16594.198347107438</v>
      </c>
      <c r="X44" s="96">
        <f t="shared" si="13"/>
        <v>16594.198347107438</v>
      </c>
      <c r="Y44" s="96">
        <f t="shared" si="13"/>
        <v>16634.198347107438</v>
      </c>
      <c r="Z44" s="96">
        <f t="shared" si="13"/>
        <v>16594.198347107438</v>
      </c>
      <c r="AA44" s="96">
        <f t="shared" si="13"/>
        <v>16594.198347107438</v>
      </c>
      <c r="AB44" s="96">
        <f t="shared" si="13"/>
        <v>16634.198347107438</v>
      </c>
      <c r="AC44" s="125">
        <f t="shared" si="13"/>
        <v>16634.198347107438</v>
      </c>
      <c r="AD44" s="39"/>
      <c r="AE44" s="126">
        <f>AE23+AE24+AE26+AE27+AE28+AE32+AE34+AE35+AE37+AE38+AE41+AE42</f>
        <v>181830.38016528927</v>
      </c>
      <c r="AF44" s="39"/>
      <c r="AG44" s="127">
        <f t="shared" ref="AG44:AR44" si="14">AG23+AG24+AG26+AG27+AG28+AG32+AG36+AG34+AG35+AG37+AG38+AG41+AG42</f>
        <v>40794.198347107442</v>
      </c>
      <c r="AH44" s="96">
        <f t="shared" si="14"/>
        <v>40794.198347107442</v>
      </c>
      <c r="AI44" s="96">
        <f t="shared" si="14"/>
        <v>40794.198347107442</v>
      </c>
      <c r="AJ44" s="96">
        <f t="shared" si="14"/>
        <v>40834.198347107442</v>
      </c>
      <c r="AK44" s="96">
        <f t="shared" si="14"/>
        <v>40834.198347107442</v>
      </c>
      <c r="AL44" s="96">
        <f t="shared" si="14"/>
        <v>40794.198347107442</v>
      </c>
      <c r="AM44" s="96">
        <f t="shared" si="14"/>
        <v>40794.198347107442</v>
      </c>
      <c r="AN44" s="96">
        <f t="shared" si="14"/>
        <v>40834.198347107442</v>
      </c>
      <c r="AO44" s="96">
        <f t="shared" si="14"/>
        <v>40794.198347107442</v>
      </c>
      <c r="AP44" s="96">
        <f t="shared" si="14"/>
        <v>40794.198347107442</v>
      </c>
      <c r="AQ44" s="96">
        <f t="shared" si="14"/>
        <v>40834.198347107442</v>
      </c>
      <c r="AR44" s="125">
        <f t="shared" si="14"/>
        <v>40834.198347107442</v>
      </c>
      <c r="AS44" s="39"/>
      <c r="AT44" s="126">
        <f>AT23+AT24+AT26+AT27+AT28+AT32+AT34+AT35+AT37+AT38+AT41+AT42</f>
        <v>489730.38016528921</v>
      </c>
    </row>
    <row r="45" spans="1:46" ht="15" customHeight="1" x14ac:dyDescent="0.25">
      <c r="A45" s="20"/>
      <c r="B45" s="129"/>
      <c r="C45" s="129"/>
      <c r="D45" s="129"/>
      <c r="E45" s="129"/>
      <c r="F45" s="129"/>
      <c r="G45" s="129"/>
      <c r="H45" s="129"/>
      <c r="I45" s="129"/>
      <c r="J45" s="129"/>
      <c r="K45" s="129"/>
      <c r="L45" s="129"/>
      <c r="M45" s="129"/>
      <c r="N45" s="129"/>
      <c r="O45" s="22"/>
      <c r="P45" s="130"/>
      <c r="Q45" s="24"/>
      <c r="R45" s="129"/>
      <c r="S45" s="129"/>
      <c r="T45" s="129"/>
      <c r="U45" s="129"/>
      <c r="V45" s="129"/>
      <c r="W45" s="129"/>
      <c r="X45" s="129"/>
      <c r="Y45" s="129"/>
      <c r="Z45" s="129"/>
      <c r="AA45" s="129"/>
      <c r="AB45" s="129"/>
      <c r="AC45" s="129"/>
      <c r="AD45" s="22"/>
      <c r="AE45" s="130"/>
      <c r="AF45" s="24"/>
      <c r="AG45" s="129"/>
      <c r="AH45" s="129"/>
      <c r="AI45" s="129"/>
      <c r="AJ45" s="129"/>
      <c r="AK45" s="129"/>
      <c r="AL45" s="129"/>
      <c r="AM45" s="129"/>
      <c r="AN45" s="129"/>
      <c r="AO45" s="129"/>
      <c r="AP45" s="129"/>
      <c r="AQ45" s="129"/>
      <c r="AR45" s="129"/>
      <c r="AS45" s="22"/>
      <c r="AT45" s="130"/>
    </row>
    <row r="46" spans="1:46" ht="15" customHeight="1" x14ac:dyDescent="0.25">
      <c r="A46" s="52"/>
      <c r="B46" s="95" t="s">
        <v>120</v>
      </c>
      <c r="C46" s="96"/>
      <c r="D46" s="96"/>
      <c r="E46" s="96"/>
      <c r="F46" s="96"/>
      <c r="G46" s="96"/>
      <c r="H46" s="96"/>
      <c r="I46" s="96"/>
      <c r="J46" s="96"/>
      <c r="K46" s="96">
        <f>K18-K44</f>
        <v>-3846.3071471074381</v>
      </c>
      <c r="L46" s="96">
        <f>L18-L44</f>
        <v>-1713.401227107438</v>
      </c>
      <c r="M46" s="96">
        <f>M18-M44</f>
        <v>718.67941289256214</v>
      </c>
      <c r="N46" s="125">
        <f>N18-N44</f>
        <v>3256.0147728925622</v>
      </c>
      <c r="O46" s="39"/>
      <c r="P46" s="126">
        <f>P18-P44</f>
        <v>-1585.0141884297554</v>
      </c>
      <c r="Q46" s="39"/>
      <c r="R46" s="127">
        <f t="shared" ref="R46:AC46" si="15">R18-R44</f>
        <v>-1350.2676271074379</v>
      </c>
      <c r="S46" s="96">
        <f t="shared" si="15"/>
        <v>2342.2183728925611</v>
      </c>
      <c r="T46" s="96">
        <f t="shared" si="15"/>
        <v>5385.9359728925665</v>
      </c>
      <c r="U46" s="96">
        <f t="shared" si="15"/>
        <v>9552.3903728925616</v>
      </c>
      <c r="V46" s="96">
        <f t="shared" si="15"/>
        <v>13584.076372892559</v>
      </c>
      <c r="W46" s="96">
        <f t="shared" si="15"/>
        <v>13768.130772892564</v>
      </c>
      <c r="X46" s="96">
        <f t="shared" si="15"/>
        <v>16851.848372892568</v>
      </c>
      <c r="Y46" s="96">
        <f t="shared" si="15"/>
        <v>20938.302772892563</v>
      </c>
      <c r="Z46" s="96">
        <f t="shared" si="15"/>
        <v>24596.686052892557</v>
      </c>
      <c r="AA46" s="96">
        <f t="shared" si="15"/>
        <v>27816.940932892558</v>
      </c>
      <c r="AB46" s="96">
        <f t="shared" si="15"/>
        <v>30542.181092892566</v>
      </c>
      <c r="AC46" s="125">
        <f t="shared" si="15"/>
        <v>34267.972772892565</v>
      </c>
      <c r="AD46" s="39"/>
      <c r="AE46" s="126">
        <f>AE18-AE44</f>
        <v>198296.41623471078</v>
      </c>
      <c r="AF46" s="39"/>
      <c r="AG46" s="127">
        <f t="shared" ref="AG46:AR46" si="16">AG18-AG44</f>
        <v>15507.022372892563</v>
      </c>
      <c r="AH46" s="96">
        <f t="shared" si="16"/>
        <v>21588.594052892557</v>
      </c>
      <c r="AI46" s="96">
        <f t="shared" si="16"/>
        <v>26987.643652892562</v>
      </c>
      <c r="AJ46" s="96">
        <f t="shared" si="16"/>
        <v>33597.977412892571</v>
      </c>
      <c r="AK46" s="96">
        <f t="shared" si="16"/>
        <v>40134.589092892558</v>
      </c>
      <c r="AL46" s="96">
        <f t="shared" si="16"/>
        <v>46294.042852892548</v>
      </c>
      <c r="AM46" s="96">
        <f t="shared" si="16"/>
        <v>51693.092452892561</v>
      </c>
      <c r="AN46" s="96">
        <f t="shared" si="16"/>
        <v>58303.426212892569</v>
      </c>
      <c r="AO46" s="96">
        <f t="shared" si="16"/>
        <v>64993.759972892563</v>
      </c>
      <c r="AP46" s="96">
        <f t="shared" si="16"/>
        <v>71075.33165289255</v>
      </c>
      <c r="AQ46" s="96">
        <f t="shared" si="16"/>
        <v>76434.381252892577</v>
      </c>
      <c r="AR46" s="125">
        <f t="shared" si="16"/>
        <v>83122.597092892567</v>
      </c>
      <c r="AS46" s="39"/>
      <c r="AT46" s="126">
        <f>AT18-AT44</f>
        <v>589732.4580747108</v>
      </c>
    </row>
    <row r="47" spans="1:46" ht="14.1" customHeight="1" x14ac:dyDescent="0.25">
      <c r="A47" s="20"/>
      <c r="B47" s="26"/>
      <c r="C47" s="26"/>
      <c r="D47" s="26"/>
      <c r="E47" s="26"/>
      <c r="F47" s="26"/>
      <c r="G47" s="26"/>
      <c r="H47" s="26"/>
      <c r="I47" s="26"/>
      <c r="J47" s="26"/>
      <c r="K47" s="26"/>
      <c r="L47" s="26"/>
      <c r="M47" s="26"/>
      <c r="N47" s="26"/>
      <c r="O47" s="22"/>
      <c r="P47" s="58"/>
      <c r="Q47" s="24"/>
      <c r="R47" s="26"/>
      <c r="S47" s="26"/>
      <c r="T47" s="26"/>
      <c r="U47" s="26"/>
      <c r="V47" s="26"/>
      <c r="W47" s="26"/>
      <c r="X47" s="26"/>
      <c r="Y47" s="26"/>
      <c r="Z47" s="26"/>
      <c r="AA47" s="26"/>
      <c r="AB47" s="26"/>
      <c r="AC47" s="26"/>
      <c r="AD47" s="22"/>
      <c r="AE47" s="58"/>
      <c r="AF47" s="24"/>
      <c r="AG47" s="26"/>
      <c r="AH47" s="26"/>
      <c r="AI47" s="26"/>
      <c r="AJ47" s="26"/>
      <c r="AK47" s="26"/>
      <c r="AL47" s="26"/>
      <c r="AM47" s="26"/>
      <c r="AN47" s="26"/>
      <c r="AO47" s="26"/>
      <c r="AP47" s="26"/>
      <c r="AQ47" s="26"/>
      <c r="AR47" s="26"/>
      <c r="AS47" s="22"/>
      <c r="AT47" s="58"/>
    </row>
    <row r="48" spans="1:46" ht="13.5" customHeight="1" x14ac:dyDescent="0.25">
      <c r="A48" s="20"/>
      <c r="B48" s="40" t="s">
        <v>121</v>
      </c>
      <c r="C48" s="13"/>
      <c r="D48" s="13"/>
      <c r="E48" s="13"/>
      <c r="F48" s="13"/>
      <c r="G48" s="13"/>
      <c r="H48" s="13"/>
      <c r="I48" s="13"/>
      <c r="J48" s="13"/>
      <c r="K48" s="91">
        <v>0</v>
      </c>
      <c r="L48" s="91">
        <v>0</v>
      </c>
      <c r="M48" s="91">
        <v>0</v>
      </c>
      <c r="N48" s="91">
        <v>0</v>
      </c>
      <c r="O48" s="22"/>
      <c r="P48" s="45">
        <f>SUM(C48:N48)</f>
        <v>0</v>
      </c>
      <c r="Q48" s="24"/>
      <c r="R48" s="91">
        <v>0</v>
      </c>
      <c r="S48" s="91">
        <v>0</v>
      </c>
      <c r="T48" s="91">
        <v>0</v>
      </c>
      <c r="U48" s="91">
        <v>0</v>
      </c>
      <c r="V48" s="91">
        <v>0</v>
      </c>
      <c r="W48" s="91">
        <v>0</v>
      </c>
      <c r="X48" s="91">
        <v>0</v>
      </c>
      <c r="Y48" s="91">
        <v>0</v>
      </c>
      <c r="Z48" s="91">
        <v>0</v>
      </c>
      <c r="AA48" s="91">
        <v>0</v>
      </c>
      <c r="AB48" s="91">
        <v>0</v>
      </c>
      <c r="AC48" s="91">
        <v>0</v>
      </c>
      <c r="AD48" s="22"/>
      <c r="AE48" s="45">
        <f>SUM(R48:AC48)</f>
        <v>0</v>
      </c>
      <c r="AF48" s="24"/>
      <c r="AG48" s="91">
        <v>0</v>
      </c>
      <c r="AH48" s="91">
        <v>0</v>
      </c>
      <c r="AI48" s="91">
        <v>0</v>
      </c>
      <c r="AJ48" s="91">
        <v>0</v>
      </c>
      <c r="AK48" s="91">
        <v>0</v>
      </c>
      <c r="AL48" s="91">
        <v>0</v>
      </c>
      <c r="AM48" s="91">
        <v>0</v>
      </c>
      <c r="AN48" s="91">
        <v>0</v>
      </c>
      <c r="AO48" s="91">
        <v>0</v>
      </c>
      <c r="AP48" s="91">
        <v>0</v>
      </c>
      <c r="AQ48" s="91">
        <v>0</v>
      </c>
      <c r="AR48" s="91">
        <v>0</v>
      </c>
      <c r="AS48" s="22"/>
      <c r="AT48" s="45">
        <f>SUM(AG48:AR48)</f>
        <v>0</v>
      </c>
    </row>
    <row r="49" spans="1:46" ht="15" customHeight="1" x14ac:dyDescent="0.25">
      <c r="A49" s="20"/>
      <c r="B49" s="18"/>
      <c r="C49" s="18"/>
      <c r="D49" s="18"/>
      <c r="E49" s="18"/>
      <c r="F49" s="18"/>
      <c r="G49" s="18"/>
      <c r="H49" s="18"/>
      <c r="I49" s="18"/>
      <c r="J49" s="18"/>
      <c r="K49" s="18"/>
      <c r="L49" s="18"/>
      <c r="M49" s="18"/>
      <c r="N49" s="18"/>
      <c r="O49" s="22"/>
      <c r="P49" s="50"/>
      <c r="Q49" s="24"/>
      <c r="R49" s="18"/>
      <c r="S49" s="18"/>
      <c r="T49" s="18"/>
      <c r="U49" s="18"/>
      <c r="V49" s="18"/>
      <c r="W49" s="18"/>
      <c r="X49" s="18"/>
      <c r="Y49" s="18"/>
      <c r="Z49" s="18"/>
      <c r="AA49" s="18"/>
      <c r="AB49" s="18"/>
      <c r="AC49" s="18"/>
      <c r="AD49" s="22"/>
      <c r="AE49" s="50"/>
      <c r="AF49" s="24"/>
      <c r="AG49" s="18"/>
      <c r="AH49" s="18"/>
      <c r="AI49" s="18"/>
      <c r="AJ49" s="18"/>
      <c r="AK49" s="18"/>
      <c r="AL49" s="18"/>
      <c r="AM49" s="18"/>
      <c r="AN49" s="18"/>
      <c r="AO49" s="18"/>
      <c r="AP49" s="18"/>
      <c r="AQ49" s="18"/>
      <c r="AR49" s="18"/>
      <c r="AS49" s="22"/>
      <c r="AT49" s="50"/>
    </row>
    <row r="50" spans="1:46" ht="15" customHeight="1" x14ac:dyDescent="0.25">
      <c r="A50" s="52"/>
      <c r="B50" s="95" t="s">
        <v>122</v>
      </c>
      <c r="C50" s="96"/>
      <c r="D50" s="96"/>
      <c r="E50" s="96"/>
      <c r="F50" s="96"/>
      <c r="G50" s="96"/>
      <c r="H50" s="96"/>
      <c r="I50" s="96"/>
      <c r="J50" s="96"/>
      <c r="K50" s="96">
        <f>K46-K48</f>
        <v>-3846.3071471074381</v>
      </c>
      <c r="L50" s="96">
        <f>L46-L48</f>
        <v>-1713.401227107438</v>
      </c>
      <c r="M50" s="96">
        <f>M46-M48</f>
        <v>718.67941289256214</v>
      </c>
      <c r="N50" s="125">
        <f>N46-N48</f>
        <v>3256.0147728925622</v>
      </c>
      <c r="O50" s="39"/>
      <c r="P50" s="126">
        <f>P46-P48</f>
        <v>-1585.0141884297554</v>
      </c>
      <c r="Q50" s="39"/>
      <c r="R50" s="127">
        <f t="shared" ref="R50:AC50" si="17">R46-R48</f>
        <v>-1350.2676271074379</v>
      </c>
      <c r="S50" s="96">
        <f t="shared" si="17"/>
        <v>2342.2183728925611</v>
      </c>
      <c r="T50" s="96">
        <f t="shared" si="17"/>
        <v>5385.9359728925665</v>
      </c>
      <c r="U50" s="96">
        <f t="shared" si="17"/>
        <v>9552.3903728925616</v>
      </c>
      <c r="V50" s="96">
        <f t="shared" si="17"/>
        <v>13584.076372892559</v>
      </c>
      <c r="W50" s="96">
        <f t="shared" si="17"/>
        <v>13768.130772892564</v>
      </c>
      <c r="X50" s="96">
        <f t="shared" si="17"/>
        <v>16851.848372892568</v>
      </c>
      <c r="Y50" s="96">
        <f t="shared" si="17"/>
        <v>20938.302772892563</v>
      </c>
      <c r="Z50" s="96">
        <f t="shared" si="17"/>
        <v>24596.686052892557</v>
      </c>
      <c r="AA50" s="96">
        <f t="shared" si="17"/>
        <v>27816.940932892558</v>
      </c>
      <c r="AB50" s="96">
        <f t="shared" si="17"/>
        <v>30542.181092892566</v>
      </c>
      <c r="AC50" s="125">
        <f t="shared" si="17"/>
        <v>34267.972772892565</v>
      </c>
      <c r="AD50" s="39"/>
      <c r="AE50" s="126">
        <f>AE46-AE48</f>
        <v>198296.41623471078</v>
      </c>
      <c r="AF50" s="39"/>
      <c r="AG50" s="127">
        <f t="shared" ref="AG50:AR50" si="18">AG46-AG48</f>
        <v>15507.022372892563</v>
      </c>
      <c r="AH50" s="96">
        <f t="shared" si="18"/>
        <v>21588.594052892557</v>
      </c>
      <c r="AI50" s="96">
        <f t="shared" si="18"/>
        <v>26987.643652892562</v>
      </c>
      <c r="AJ50" s="96">
        <f t="shared" si="18"/>
        <v>33597.977412892571</v>
      </c>
      <c r="AK50" s="96">
        <f t="shared" si="18"/>
        <v>40134.589092892558</v>
      </c>
      <c r="AL50" s="96">
        <f t="shared" si="18"/>
        <v>46294.042852892548</v>
      </c>
      <c r="AM50" s="96">
        <f t="shared" si="18"/>
        <v>51693.092452892561</v>
      </c>
      <c r="AN50" s="96">
        <f t="shared" si="18"/>
        <v>58303.426212892569</v>
      </c>
      <c r="AO50" s="96">
        <f t="shared" si="18"/>
        <v>64993.759972892563</v>
      </c>
      <c r="AP50" s="96">
        <f t="shared" si="18"/>
        <v>71075.33165289255</v>
      </c>
      <c r="AQ50" s="96">
        <f t="shared" si="18"/>
        <v>76434.381252892577</v>
      </c>
      <c r="AR50" s="125">
        <f t="shared" si="18"/>
        <v>83122.597092892567</v>
      </c>
      <c r="AS50" s="39"/>
      <c r="AT50" s="126">
        <f>AT46-AT48</f>
        <v>589732.4580747108</v>
      </c>
    </row>
    <row r="51" spans="1:46" ht="14.1" customHeight="1" x14ac:dyDescent="0.25">
      <c r="A51" s="20"/>
      <c r="B51" s="26"/>
      <c r="C51" s="26"/>
      <c r="D51" s="26"/>
      <c r="E51" s="26"/>
      <c r="F51" s="26"/>
      <c r="G51" s="26"/>
      <c r="H51" s="26"/>
      <c r="I51" s="26"/>
      <c r="J51" s="26"/>
      <c r="K51" s="26"/>
      <c r="L51" s="26"/>
      <c r="M51" s="26"/>
      <c r="N51" s="26"/>
      <c r="O51" s="13"/>
      <c r="P51" s="26"/>
      <c r="Q51" s="13"/>
      <c r="R51" s="26"/>
      <c r="S51" s="26"/>
      <c r="T51" s="26"/>
      <c r="U51" s="26"/>
      <c r="V51" s="26"/>
      <c r="W51" s="26"/>
      <c r="X51" s="26"/>
      <c r="Y51" s="26"/>
      <c r="Z51" s="26"/>
      <c r="AA51" s="26"/>
      <c r="AB51" s="26"/>
      <c r="AC51" s="26"/>
      <c r="AD51" s="13"/>
      <c r="AE51" s="26"/>
      <c r="AF51" s="13"/>
      <c r="AG51" s="26"/>
      <c r="AH51" s="26"/>
      <c r="AI51" s="26"/>
      <c r="AJ51" s="26"/>
      <c r="AK51" s="26"/>
      <c r="AL51" s="26"/>
      <c r="AM51" s="26"/>
      <c r="AN51" s="26"/>
      <c r="AO51" s="26"/>
      <c r="AP51" s="26"/>
      <c r="AQ51" s="26"/>
      <c r="AR51" s="26"/>
      <c r="AS51" s="13"/>
      <c r="AT51" s="64"/>
    </row>
    <row r="52" spans="1:46" ht="13.5" customHeight="1" x14ac:dyDescent="0.25">
      <c r="A52" s="20"/>
      <c r="B52" s="40" t="s">
        <v>123</v>
      </c>
      <c r="C52" s="13"/>
      <c r="D52" s="13"/>
      <c r="E52" s="13"/>
      <c r="F52" s="13"/>
      <c r="G52" s="13"/>
      <c r="H52" s="13"/>
      <c r="I52" s="13"/>
      <c r="J52" s="13"/>
      <c r="K52" s="91">
        <v>0</v>
      </c>
      <c r="L52" s="91">
        <v>0</v>
      </c>
      <c r="M52" s="91">
        <v>0</v>
      </c>
      <c r="N52" s="91">
        <v>0</v>
      </c>
      <c r="O52" s="13"/>
      <c r="P52" s="91">
        <f>SUM(C52:N52)</f>
        <v>0</v>
      </c>
      <c r="Q52" s="13"/>
      <c r="R52" s="91">
        <v>0</v>
      </c>
      <c r="S52" s="91">
        <v>0</v>
      </c>
      <c r="T52" s="91">
        <v>0</v>
      </c>
      <c r="U52" s="91">
        <v>0</v>
      </c>
      <c r="V52" s="91">
        <v>0</v>
      </c>
      <c r="W52" s="91">
        <v>0</v>
      </c>
      <c r="X52" s="91">
        <v>0</v>
      </c>
      <c r="Y52" s="91">
        <v>0</v>
      </c>
      <c r="Z52" s="91">
        <v>0</v>
      </c>
      <c r="AA52" s="91">
        <v>0</v>
      </c>
      <c r="AB52" s="91">
        <v>0</v>
      </c>
      <c r="AC52" s="91">
        <v>0</v>
      </c>
      <c r="AD52" s="13"/>
      <c r="AE52" s="91">
        <f>SUM(R52:AC52)</f>
        <v>0</v>
      </c>
      <c r="AF52" s="13"/>
      <c r="AG52" s="91">
        <v>0</v>
      </c>
      <c r="AH52" s="91">
        <v>0</v>
      </c>
      <c r="AI52" s="91">
        <v>0</v>
      </c>
      <c r="AJ52" s="91">
        <v>0</v>
      </c>
      <c r="AK52" s="91">
        <v>0</v>
      </c>
      <c r="AL52" s="91">
        <v>0</v>
      </c>
      <c r="AM52" s="91">
        <v>0</v>
      </c>
      <c r="AN52" s="91">
        <v>0</v>
      </c>
      <c r="AO52" s="91">
        <v>0</v>
      </c>
      <c r="AP52" s="91">
        <v>0</v>
      </c>
      <c r="AQ52" s="91">
        <v>0</v>
      </c>
      <c r="AR52" s="91">
        <v>0</v>
      </c>
      <c r="AS52" s="13"/>
      <c r="AT52" s="131">
        <f>SUM(AG52:AR52)</f>
        <v>0</v>
      </c>
    </row>
    <row r="53" spans="1:46" ht="13.5" customHeight="1" x14ac:dyDescent="0.25">
      <c r="A53" s="20"/>
      <c r="B53" s="40" t="s">
        <v>124</v>
      </c>
      <c r="C53" s="13"/>
      <c r="D53" s="13"/>
      <c r="E53" s="13"/>
      <c r="F53" s="13"/>
      <c r="G53" s="13"/>
      <c r="H53" s="13"/>
      <c r="I53" s="13"/>
      <c r="J53" s="13"/>
      <c r="K53" s="91">
        <v>0</v>
      </c>
      <c r="L53" s="91">
        <v>0</v>
      </c>
      <c r="M53" s="91">
        <v>0</v>
      </c>
      <c r="N53" s="91">
        <v>0</v>
      </c>
      <c r="O53" s="13"/>
      <c r="P53" s="91">
        <f>SUM(C53:N53)</f>
        <v>0</v>
      </c>
      <c r="Q53" s="13"/>
      <c r="R53" s="91">
        <v>0</v>
      </c>
      <c r="S53" s="91">
        <v>0</v>
      </c>
      <c r="T53" s="91">
        <v>0</v>
      </c>
      <c r="U53" s="91">
        <v>0</v>
      </c>
      <c r="V53" s="91">
        <v>0</v>
      </c>
      <c r="W53" s="91">
        <v>0</v>
      </c>
      <c r="X53" s="91">
        <v>0</v>
      </c>
      <c r="Y53" s="91">
        <v>0</v>
      </c>
      <c r="Z53" s="91">
        <v>0</v>
      </c>
      <c r="AA53" s="91">
        <v>0</v>
      </c>
      <c r="AB53" s="91">
        <v>0</v>
      </c>
      <c r="AC53" s="91">
        <v>0</v>
      </c>
      <c r="AD53" s="13"/>
      <c r="AE53" s="91">
        <f>SUM(R53:AC53)</f>
        <v>0</v>
      </c>
      <c r="AF53" s="13"/>
      <c r="AG53" s="91">
        <v>0</v>
      </c>
      <c r="AH53" s="91">
        <v>0</v>
      </c>
      <c r="AI53" s="91">
        <v>0</v>
      </c>
      <c r="AJ53" s="91">
        <v>0</v>
      </c>
      <c r="AK53" s="91">
        <v>0</v>
      </c>
      <c r="AL53" s="91">
        <v>0</v>
      </c>
      <c r="AM53" s="91">
        <v>0</v>
      </c>
      <c r="AN53" s="91">
        <v>0</v>
      </c>
      <c r="AO53" s="91">
        <v>0</v>
      </c>
      <c r="AP53" s="91">
        <v>0</v>
      </c>
      <c r="AQ53" s="91">
        <v>0</v>
      </c>
      <c r="AR53" s="91">
        <v>0</v>
      </c>
      <c r="AS53" s="13"/>
      <c r="AT53" s="131">
        <f>SUM(AG53:AR53)</f>
        <v>0</v>
      </c>
    </row>
    <row r="54" spans="1:46" ht="15" customHeight="1" x14ac:dyDescent="0.25">
      <c r="A54" s="20"/>
      <c r="B54" s="18"/>
      <c r="C54" s="18"/>
      <c r="D54" s="18"/>
      <c r="E54" s="18"/>
      <c r="F54" s="18"/>
      <c r="G54" s="18"/>
      <c r="H54" s="18"/>
      <c r="I54" s="18"/>
      <c r="J54" s="18"/>
      <c r="K54" s="18"/>
      <c r="L54" s="18"/>
      <c r="M54" s="18"/>
      <c r="N54" s="18"/>
      <c r="O54" s="13"/>
      <c r="P54" s="18"/>
      <c r="Q54" s="13"/>
      <c r="R54" s="18"/>
      <c r="S54" s="18"/>
      <c r="T54" s="18"/>
      <c r="U54" s="18"/>
      <c r="V54" s="18"/>
      <c r="W54" s="18"/>
      <c r="X54" s="18"/>
      <c r="Y54" s="18"/>
      <c r="Z54" s="18"/>
      <c r="AA54" s="18"/>
      <c r="AB54" s="18"/>
      <c r="AC54" s="18"/>
      <c r="AD54" s="13"/>
      <c r="AE54" s="18"/>
      <c r="AF54" s="13"/>
      <c r="AG54" s="18"/>
      <c r="AH54" s="18"/>
      <c r="AI54" s="18"/>
      <c r="AJ54" s="18"/>
      <c r="AK54" s="18"/>
      <c r="AL54" s="18"/>
      <c r="AM54" s="18"/>
      <c r="AN54" s="18"/>
      <c r="AO54" s="18"/>
      <c r="AP54" s="18"/>
      <c r="AQ54" s="18"/>
      <c r="AR54" s="18"/>
      <c r="AS54" s="13"/>
      <c r="AT54" s="19"/>
    </row>
    <row r="55" spans="1:46" ht="15" customHeight="1" x14ac:dyDescent="0.25">
      <c r="A55" s="52"/>
      <c r="B55" s="95" t="s">
        <v>125</v>
      </c>
      <c r="C55" s="96"/>
      <c r="D55" s="96"/>
      <c r="E55" s="96"/>
      <c r="F55" s="96"/>
      <c r="G55" s="96"/>
      <c r="H55" s="96"/>
      <c r="I55" s="96"/>
      <c r="J55" s="96"/>
      <c r="K55" s="96">
        <f>K50-K52+K53</f>
        <v>-3846.3071471074381</v>
      </c>
      <c r="L55" s="96">
        <f>L50-L52+L53</f>
        <v>-1713.401227107438</v>
      </c>
      <c r="M55" s="96">
        <f>M50-M52+M53</f>
        <v>718.67941289256214</v>
      </c>
      <c r="N55" s="125">
        <f>N50-N52+N53</f>
        <v>3256.0147728925622</v>
      </c>
      <c r="O55" s="39"/>
      <c r="P55" s="126">
        <f>P50-P52+P53</f>
        <v>-1585.0141884297554</v>
      </c>
      <c r="Q55" s="39"/>
      <c r="R55" s="127">
        <f t="shared" ref="R55:AC55" si="19">R50-R52+R53</f>
        <v>-1350.2676271074379</v>
      </c>
      <c r="S55" s="96">
        <f t="shared" si="19"/>
        <v>2342.2183728925611</v>
      </c>
      <c r="T55" s="96">
        <f t="shared" si="19"/>
        <v>5385.9359728925665</v>
      </c>
      <c r="U55" s="96">
        <f t="shared" si="19"/>
        <v>9552.3903728925616</v>
      </c>
      <c r="V55" s="96">
        <f t="shared" si="19"/>
        <v>13584.076372892559</v>
      </c>
      <c r="W55" s="96">
        <f t="shared" si="19"/>
        <v>13768.130772892564</v>
      </c>
      <c r="X55" s="96">
        <f t="shared" si="19"/>
        <v>16851.848372892568</v>
      </c>
      <c r="Y55" s="96">
        <f t="shared" si="19"/>
        <v>20938.302772892563</v>
      </c>
      <c r="Z55" s="96">
        <f t="shared" si="19"/>
        <v>24596.686052892557</v>
      </c>
      <c r="AA55" s="96">
        <f t="shared" si="19"/>
        <v>27816.940932892558</v>
      </c>
      <c r="AB55" s="96">
        <f t="shared" si="19"/>
        <v>30542.181092892566</v>
      </c>
      <c r="AC55" s="125">
        <f t="shared" si="19"/>
        <v>34267.972772892565</v>
      </c>
      <c r="AD55" s="39"/>
      <c r="AE55" s="126">
        <f>AE50-AE52+AE53</f>
        <v>198296.41623471078</v>
      </c>
      <c r="AF55" s="39"/>
      <c r="AG55" s="127">
        <f t="shared" ref="AG55:AR55" si="20">AG50-AG52+AG53</f>
        <v>15507.022372892563</v>
      </c>
      <c r="AH55" s="96">
        <f t="shared" si="20"/>
        <v>21588.594052892557</v>
      </c>
      <c r="AI55" s="96">
        <f t="shared" si="20"/>
        <v>26987.643652892562</v>
      </c>
      <c r="AJ55" s="96">
        <f t="shared" si="20"/>
        <v>33597.977412892571</v>
      </c>
      <c r="AK55" s="96">
        <f t="shared" si="20"/>
        <v>40134.589092892558</v>
      </c>
      <c r="AL55" s="96">
        <f t="shared" si="20"/>
        <v>46294.042852892548</v>
      </c>
      <c r="AM55" s="96">
        <f t="shared" si="20"/>
        <v>51693.092452892561</v>
      </c>
      <c r="AN55" s="96">
        <f t="shared" si="20"/>
        <v>58303.426212892569</v>
      </c>
      <c r="AO55" s="96">
        <f t="shared" si="20"/>
        <v>64993.759972892563</v>
      </c>
      <c r="AP55" s="96">
        <f t="shared" si="20"/>
        <v>71075.33165289255</v>
      </c>
      <c r="AQ55" s="96">
        <f t="shared" si="20"/>
        <v>76434.381252892577</v>
      </c>
      <c r="AR55" s="125">
        <f t="shared" si="20"/>
        <v>83122.597092892567</v>
      </c>
      <c r="AS55" s="39"/>
      <c r="AT55" s="126">
        <f>AT50-AT52+AT53</f>
        <v>589732.4580747108</v>
      </c>
    </row>
    <row r="56" spans="1:46" ht="14.1" customHeight="1" x14ac:dyDescent="0.25">
      <c r="A56" s="20"/>
      <c r="B56" s="26"/>
      <c r="C56" s="26"/>
      <c r="D56" s="26"/>
      <c r="E56" s="26"/>
      <c r="F56" s="26"/>
      <c r="G56" s="26"/>
      <c r="H56" s="26"/>
      <c r="I56" s="26"/>
      <c r="J56" s="26"/>
      <c r="K56" s="26"/>
      <c r="L56" s="26"/>
      <c r="M56" s="26"/>
      <c r="N56" s="26"/>
      <c r="O56" s="13"/>
      <c r="P56" s="26"/>
      <c r="Q56" s="13"/>
      <c r="R56" s="26"/>
      <c r="S56" s="26"/>
      <c r="T56" s="26"/>
      <c r="U56" s="26"/>
      <c r="V56" s="26"/>
      <c r="W56" s="26"/>
      <c r="X56" s="26"/>
      <c r="Y56" s="26"/>
      <c r="Z56" s="26"/>
      <c r="AA56" s="26"/>
      <c r="AB56" s="26"/>
      <c r="AC56" s="26"/>
      <c r="AD56" s="13"/>
      <c r="AE56" s="26"/>
      <c r="AF56" s="13"/>
      <c r="AG56" s="26"/>
      <c r="AH56" s="26"/>
      <c r="AI56" s="26"/>
      <c r="AJ56" s="26"/>
      <c r="AK56" s="26"/>
      <c r="AL56" s="26"/>
      <c r="AM56" s="26"/>
      <c r="AN56" s="26"/>
      <c r="AO56" s="26"/>
      <c r="AP56" s="26"/>
      <c r="AQ56" s="26"/>
      <c r="AR56" s="26"/>
      <c r="AS56" s="13"/>
      <c r="AT56" s="64"/>
    </row>
    <row r="57" spans="1:46" ht="13.5" customHeight="1" x14ac:dyDescent="0.25">
      <c r="A57" s="20"/>
      <c r="B57" s="40" t="s">
        <v>126</v>
      </c>
      <c r="C57" s="91"/>
      <c r="D57" s="91"/>
      <c r="E57" s="91"/>
      <c r="F57" s="91"/>
      <c r="G57" s="91"/>
      <c r="H57" s="91"/>
      <c r="I57" s="91"/>
      <c r="J57" s="91"/>
      <c r="K57" s="91">
        <f>K55*$B$58</f>
        <v>-961.57678677685954</v>
      </c>
      <c r="L57" s="91">
        <f>L55*$B$58</f>
        <v>-428.3503067768595</v>
      </c>
      <c r="M57" s="91">
        <f>M55*$B$58</f>
        <v>179.66985322314054</v>
      </c>
      <c r="N57" s="91">
        <f>N55*$B$58</f>
        <v>814.00369322314054</v>
      </c>
      <c r="O57" s="13"/>
      <c r="P57" s="91">
        <f>P55*$B$58</f>
        <v>-396.25354710743886</v>
      </c>
      <c r="Q57" s="13"/>
      <c r="R57" s="91">
        <f t="shared" ref="R57:AC57" si="21">R55*$B$58</f>
        <v>-337.56690677685947</v>
      </c>
      <c r="S57" s="91">
        <f t="shared" si="21"/>
        <v>585.55459322314027</v>
      </c>
      <c r="T57" s="91">
        <f t="shared" si="21"/>
        <v>1346.4839932231416</v>
      </c>
      <c r="U57" s="91">
        <f t="shared" si="21"/>
        <v>2388.0975932231404</v>
      </c>
      <c r="V57" s="91">
        <f t="shared" si="21"/>
        <v>3396.0190932231399</v>
      </c>
      <c r="W57" s="91">
        <f t="shared" si="21"/>
        <v>3442.032693223141</v>
      </c>
      <c r="X57" s="91">
        <f t="shared" si="21"/>
        <v>4212.9620932231419</v>
      </c>
      <c r="Y57" s="91">
        <f t="shared" si="21"/>
        <v>5234.5756932231407</v>
      </c>
      <c r="Z57" s="91">
        <f t="shared" si="21"/>
        <v>6149.1715132231393</v>
      </c>
      <c r="AA57" s="91">
        <f t="shared" si="21"/>
        <v>6954.2352332231394</v>
      </c>
      <c r="AB57" s="91">
        <f t="shared" si="21"/>
        <v>7635.5452732231415</v>
      </c>
      <c r="AC57" s="91">
        <f t="shared" si="21"/>
        <v>8566.9931932231411</v>
      </c>
      <c r="AD57" s="13"/>
      <c r="AE57" s="91">
        <f>AE55*$B$58</f>
        <v>49574.104058677694</v>
      </c>
      <c r="AF57" s="13"/>
      <c r="AG57" s="91">
        <f t="shared" ref="AG57:AR57" si="22">AG55*$B$58</f>
        <v>3876.7555932231407</v>
      </c>
      <c r="AH57" s="91">
        <f t="shared" si="22"/>
        <v>5397.1485132231392</v>
      </c>
      <c r="AI57" s="91">
        <f t="shared" si="22"/>
        <v>6746.9109132231406</v>
      </c>
      <c r="AJ57" s="91">
        <f t="shared" si="22"/>
        <v>8399.4943532231428</v>
      </c>
      <c r="AK57" s="91">
        <f t="shared" si="22"/>
        <v>10033.64727322314</v>
      </c>
      <c r="AL57" s="91">
        <f t="shared" si="22"/>
        <v>11573.510713223137</v>
      </c>
      <c r="AM57" s="91">
        <f t="shared" si="22"/>
        <v>12923.27311322314</v>
      </c>
      <c r="AN57" s="91">
        <f t="shared" si="22"/>
        <v>14575.856553223142</v>
      </c>
      <c r="AO57" s="91">
        <f t="shared" si="22"/>
        <v>16248.439993223141</v>
      </c>
      <c r="AP57" s="91">
        <f t="shared" si="22"/>
        <v>17768.832913223137</v>
      </c>
      <c r="AQ57" s="91">
        <f t="shared" si="22"/>
        <v>19108.595313223144</v>
      </c>
      <c r="AR57" s="91">
        <f t="shared" si="22"/>
        <v>20780.649273223142</v>
      </c>
      <c r="AS57" s="13"/>
      <c r="AT57" s="131">
        <f>AT55*$B$58</f>
        <v>147433.1145186777</v>
      </c>
    </row>
    <row r="58" spans="1:46" ht="13.5" customHeight="1" x14ac:dyDescent="0.25">
      <c r="A58" s="20"/>
      <c r="B58" s="132">
        <v>0.25</v>
      </c>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4"/>
    </row>
    <row r="59" spans="1:46" ht="15" customHeight="1" x14ac:dyDescent="0.25">
      <c r="A59" s="20"/>
      <c r="B59" s="18"/>
      <c r="C59" s="18"/>
      <c r="D59" s="18"/>
      <c r="E59" s="18"/>
      <c r="F59" s="18"/>
      <c r="G59" s="18"/>
      <c r="H59" s="18"/>
      <c r="I59" s="18"/>
      <c r="J59" s="18"/>
      <c r="K59" s="18"/>
      <c r="L59" s="18"/>
      <c r="M59" s="18"/>
      <c r="N59" s="18"/>
      <c r="O59" s="13"/>
      <c r="P59" s="18"/>
      <c r="Q59" s="13"/>
      <c r="R59" s="18"/>
      <c r="S59" s="18"/>
      <c r="T59" s="18"/>
      <c r="U59" s="18"/>
      <c r="V59" s="18"/>
      <c r="W59" s="18"/>
      <c r="X59" s="18"/>
      <c r="Y59" s="18"/>
      <c r="Z59" s="18"/>
      <c r="AA59" s="18"/>
      <c r="AB59" s="18"/>
      <c r="AC59" s="18"/>
      <c r="AD59" s="13"/>
      <c r="AE59" s="18"/>
      <c r="AF59" s="13"/>
      <c r="AG59" s="18"/>
      <c r="AH59" s="18"/>
      <c r="AI59" s="18"/>
      <c r="AJ59" s="18"/>
      <c r="AK59" s="18"/>
      <c r="AL59" s="18"/>
      <c r="AM59" s="18"/>
      <c r="AN59" s="18"/>
      <c r="AO59" s="18"/>
      <c r="AP59" s="18"/>
      <c r="AQ59" s="18"/>
      <c r="AR59" s="18"/>
      <c r="AS59" s="13"/>
      <c r="AT59" s="19"/>
    </row>
    <row r="60" spans="1:46" ht="15" customHeight="1" x14ac:dyDescent="0.25">
      <c r="A60" s="52"/>
      <c r="B60" s="95" t="s">
        <v>127</v>
      </c>
      <c r="C60" s="96"/>
      <c r="D60" s="96"/>
      <c r="E60" s="96"/>
      <c r="F60" s="96"/>
      <c r="G60" s="96"/>
      <c r="H60" s="96"/>
      <c r="I60" s="96"/>
      <c r="J60" s="96"/>
      <c r="K60" s="96">
        <f>K55-K57</f>
        <v>-2884.7303603305786</v>
      </c>
      <c r="L60" s="96">
        <f>L55-L57</f>
        <v>-1285.0509203305785</v>
      </c>
      <c r="M60" s="96">
        <f>M55-M57</f>
        <v>539.00955966942161</v>
      </c>
      <c r="N60" s="125">
        <f>N55-N57</f>
        <v>2442.0110796694216</v>
      </c>
      <c r="O60" s="45"/>
      <c r="P60" s="126">
        <f>P55-P57</f>
        <v>-1188.7606413223166</v>
      </c>
      <c r="Q60" s="39"/>
      <c r="R60" s="127">
        <f t="shared" ref="R60:AC60" si="23">R55-R57</f>
        <v>-1012.7007203305784</v>
      </c>
      <c r="S60" s="96">
        <f t="shared" si="23"/>
        <v>1756.6637796694208</v>
      </c>
      <c r="T60" s="96">
        <f t="shared" si="23"/>
        <v>4039.4519796694249</v>
      </c>
      <c r="U60" s="96">
        <f t="shared" si="23"/>
        <v>7164.2927796694212</v>
      </c>
      <c r="V60" s="96">
        <f t="shared" si="23"/>
        <v>10188.05727966942</v>
      </c>
      <c r="W60" s="96">
        <f t="shared" si="23"/>
        <v>10326.098079669424</v>
      </c>
      <c r="X60" s="96">
        <f t="shared" si="23"/>
        <v>12638.886279669427</v>
      </c>
      <c r="Y60" s="96">
        <f t="shared" si="23"/>
        <v>15703.727079669421</v>
      </c>
      <c r="Z60" s="96">
        <f t="shared" si="23"/>
        <v>18447.514539669417</v>
      </c>
      <c r="AA60" s="96">
        <f t="shared" si="23"/>
        <v>20862.705699669419</v>
      </c>
      <c r="AB60" s="96">
        <f t="shared" si="23"/>
        <v>22906.635819669424</v>
      </c>
      <c r="AC60" s="125">
        <f t="shared" si="23"/>
        <v>25700.979579669423</v>
      </c>
      <c r="AD60" s="45"/>
      <c r="AE60" s="126">
        <f>AE55-AE57</f>
        <v>148722.3121760331</v>
      </c>
      <c r="AF60" s="39"/>
      <c r="AG60" s="127">
        <f t="shared" ref="AG60:AR60" si="24">AG55-AG57</f>
        <v>11630.266779669422</v>
      </c>
      <c r="AH60" s="96">
        <f t="shared" si="24"/>
        <v>16191.445539669417</v>
      </c>
      <c r="AI60" s="96">
        <f t="shared" si="24"/>
        <v>20240.732739669424</v>
      </c>
      <c r="AJ60" s="96">
        <f t="shared" si="24"/>
        <v>25198.48305966943</v>
      </c>
      <c r="AK60" s="96">
        <f t="shared" si="24"/>
        <v>30100.941819669417</v>
      </c>
      <c r="AL60" s="96">
        <f t="shared" si="24"/>
        <v>34720.532139669413</v>
      </c>
      <c r="AM60" s="96">
        <f t="shared" si="24"/>
        <v>38769.819339669419</v>
      </c>
      <c r="AN60" s="96">
        <f t="shared" si="24"/>
        <v>43727.569659669425</v>
      </c>
      <c r="AO60" s="96">
        <f t="shared" si="24"/>
        <v>48745.319979669424</v>
      </c>
      <c r="AP60" s="96">
        <f t="shared" si="24"/>
        <v>53306.498739669412</v>
      </c>
      <c r="AQ60" s="96">
        <f t="shared" si="24"/>
        <v>57325.785939669433</v>
      </c>
      <c r="AR60" s="125">
        <f t="shared" si="24"/>
        <v>62341.947819669425</v>
      </c>
      <c r="AS60" s="45"/>
      <c r="AT60" s="126">
        <f>AT55-AT57</f>
        <v>442299.3435560331</v>
      </c>
    </row>
    <row r="61" spans="1:46" ht="14.1" customHeight="1" x14ac:dyDescent="0.25">
      <c r="A61" s="68"/>
      <c r="B61" s="133" t="s">
        <v>128</v>
      </c>
      <c r="C61" s="134"/>
      <c r="D61" s="135"/>
      <c r="E61" s="135"/>
      <c r="F61" s="135"/>
      <c r="G61" s="135"/>
      <c r="H61" s="135"/>
      <c r="I61" s="135"/>
      <c r="J61" s="135"/>
      <c r="K61" s="135"/>
      <c r="L61" s="135"/>
      <c r="M61" s="135"/>
      <c r="N61" s="135"/>
      <c r="O61" s="72"/>
      <c r="P61" s="136">
        <f>P60/P9</f>
        <v>-4.6912927754158514E-2</v>
      </c>
      <c r="Q61" s="72"/>
      <c r="R61" s="135"/>
      <c r="S61" s="135"/>
      <c r="T61" s="135"/>
      <c r="U61" s="135"/>
      <c r="V61" s="135"/>
      <c r="W61" s="135"/>
      <c r="X61" s="135"/>
      <c r="Y61" s="135"/>
      <c r="Z61" s="135"/>
      <c r="AA61" s="135"/>
      <c r="AB61" s="135"/>
      <c r="AC61" s="135"/>
      <c r="AD61" s="72"/>
      <c r="AE61" s="136">
        <f>AE60/AE9</f>
        <v>0.31299516600147387</v>
      </c>
      <c r="AF61" s="72"/>
      <c r="AG61" s="135"/>
      <c r="AH61" s="135"/>
      <c r="AI61" s="135"/>
      <c r="AJ61" s="135"/>
      <c r="AK61" s="135"/>
      <c r="AL61" s="135"/>
      <c r="AM61" s="135"/>
      <c r="AN61" s="135"/>
      <c r="AO61" s="135"/>
      <c r="AP61" s="135"/>
      <c r="AQ61" s="135"/>
      <c r="AR61" s="135"/>
      <c r="AS61" s="72"/>
      <c r="AT61" s="137">
        <f>AT60/AT9</f>
        <v>0.32779217802600846</v>
      </c>
    </row>
  </sheetData>
  <pageMargins left="0.7" right="0.7" top="0.75" bottom="0.75" header="0.3" footer="0.3"/>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3"/>
  <sheetViews>
    <sheetView showGridLines="0" topLeftCell="A8" workbookViewId="0">
      <selection activeCell="G12" sqref="G12"/>
    </sheetView>
  </sheetViews>
  <sheetFormatPr baseColWidth="10" defaultColWidth="10.85546875" defaultRowHeight="14.45" customHeight="1" x14ac:dyDescent="0.25"/>
  <cols>
    <col min="1" max="1" width="3.85546875" style="138" customWidth="1"/>
    <col min="2" max="2" width="36.42578125" style="138" customWidth="1"/>
    <col min="3" max="3" width="12.28515625" style="138" customWidth="1"/>
    <col min="4" max="5" width="13.28515625" style="138" customWidth="1"/>
    <col min="6" max="6" width="10.85546875" style="138" customWidth="1"/>
    <col min="7" max="16384" width="10.85546875" style="138"/>
  </cols>
  <sheetData>
    <row r="1" spans="1:5" ht="13.5" customHeight="1" x14ac:dyDescent="0.25">
      <c r="A1" s="6"/>
      <c r="B1" s="8"/>
      <c r="C1" s="8"/>
      <c r="D1" s="8"/>
      <c r="E1" s="9"/>
    </row>
    <row r="2" spans="1:5" ht="15" customHeight="1" x14ac:dyDescent="0.25">
      <c r="A2" s="10"/>
      <c r="B2" s="11" t="s">
        <v>130</v>
      </c>
      <c r="C2" s="13"/>
      <c r="D2" s="13"/>
      <c r="E2" s="14"/>
    </row>
    <row r="3" spans="1:5" ht="14.1" customHeight="1" x14ac:dyDescent="0.25">
      <c r="A3" s="15"/>
      <c r="B3" s="26"/>
      <c r="C3" s="13"/>
      <c r="D3" s="13"/>
      <c r="E3" s="14"/>
    </row>
    <row r="4" spans="1:5" ht="15" customHeight="1" x14ac:dyDescent="0.25">
      <c r="A4" s="20"/>
      <c r="B4" s="13"/>
      <c r="C4" s="88">
        <v>2023</v>
      </c>
      <c r="D4" s="88">
        <v>2024</v>
      </c>
      <c r="E4" s="139">
        <v>2025</v>
      </c>
    </row>
    <row r="5" spans="1:5" ht="14.1" customHeight="1" x14ac:dyDescent="0.25">
      <c r="A5" s="20"/>
      <c r="B5" s="13"/>
      <c r="C5" s="26"/>
      <c r="D5" s="26"/>
      <c r="E5" s="64"/>
    </row>
    <row r="6" spans="1:5" ht="15" customHeight="1" x14ac:dyDescent="0.25">
      <c r="A6" s="20"/>
      <c r="B6" s="89" t="s">
        <v>131</v>
      </c>
      <c r="C6" s="90">
        <f>C8*C9+C10</f>
        <v>-1188.7606413223166</v>
      </c>
      <c r="D6" s="90">
        <f>D8*D9+D10</f>
        <v>148722.3121760331</v>
      </c>
      <c r="E6" s="140">
        <f>E8*E9+E10</f>
        <v>442299.3435560331</v>
      </c>
    </row>
    <row r="7" spans="1:5" ht="14.1" customHeight="1" x14ac:dyDescent="0.25">
      <c r="A7" s="20"/>
      <c r="B7" s="26"/>
      <c r="C7" s="13"/>
      <c r="D7" s="13"/>
      <c r="E7" s="14"/>
    </row>
    <row r="8" spans="1:5" ht="13.5" customHeight="1" x14ac:dyDescent="0.25">
      <c r="A8" s="20"/>
      <c r="B8" s="40" t="s">
        <v>132</v>
      </c>
      <c r="C8" s="91">
        <f>'5. PyG'!P46</f>
        <v>-1585.0141884297554</v>
      </c>
      <c r="D8" s="91">
        <f>'5. PyG'!AE46</f>
        <v>198296.41623471078</v>
      </c>
      <c r="E8" s="131">
        <f>'5. PyG'!AT46</f>
        <v>589732.4580747108</v>
      </c>
    </row>
    <row r="9" spans="1:5" ht="13.5" customHeight="1" x14ac:dyDescent="0.25">
      <c r="A9" s="20"/>
      <c r="B9" s="40" t="s">
        <v>133</v>
      </c>
      <c r="C9" s="80">
        <f>1-'5. PyG'!$B$58</f>
        <v>0.75</v>
      </c>
      <c r="D9" s="80">
        <f>1-'5. PyG'!$B$58</f>
        <v>0.75</v>
      </c>
      <c r="E9" s="141">
        <f>1-'5. PyG'!$B$58</f>
        <v>0.75</v>
      </c>
    </row>
    <row r="10" spans="1:5" ht="13.5" customHeight="1" x14ac:dyDescent="0.25">
      <c r="A10" s="20"/>
      <c r="B10" s="40" t="s">
        <v>134</v>
      </c>
      <c r="C10" s="91">
        <f>'5. PyG'!P48</f>
        <v>0</v>
      </c>
      <c r="D10" s="91">
        <f>'5. PyG'!AE48</f>
        <v>0</v>
      </c>
      <c r="E10" s="131">
        <f>'5. PyG'!AT48</f>
        <v>0</v>
      </c>
    </row>
    <row r="11" spans="1:5" ht="13.5" customHeight="1" x14ac:dyDescent="0.25">
      <c r="A11" s="20"/>
      <c r="B11" s="13"/>
      <c r="C11" s="13"/>
      <c r="D11" s="13"/>
      <c r="E11" s="14"/>
    </row>
    <row r="12" spans="1:5" ht="15" customHeight="1" x14ac:dyDescent="0.25">
      <c r="A12" s="20"/>
      <c r="B12" s="89" t="s">
        <v>135</v>
      </c>
      <c r="C12" s="90">
        <f>C14-C15+C16</f>
        <v>0</v>
      </c>
      <c r="D12" s="90">
        <f>D14-D15+D16</f>
        <v>0</v>
      </c>
      <c r="E12" s="140">
        <f>E14-E15+E16</f>
        <v>0</v>
      </c>
    </row>
    <row r="13" spans="1:5" ht="14.1" customHeight="1" x14ac:dyDescent="0.25">
      <c r="A13" s="20"/>
      <c r="B13" s="26"/>
      <c r="C13" s="13"/>
      <c r="D13" s="13"/>
      <c r="E13" s="14"/>
    </row>
    <row r="14" spans="1:5" ht="13.5" customHeight="1" x14ac:dyDescent="0.25">
      <c r="A14" s="20"/>
      <c r="B14" s="40" t="s">
        <v>136</v>
      </c>
      <c r="C14" s="91">
        <v>0</v>
      </c>
      <c r="D14" s="91">
        <v>0</v>
      </c>
      <c r="E14" s="131">
        <v>0</v>
      </c>
    </row>
    <row r="15" spans="1:5" ht="13.5" customHeight="1" x14ac:dyDescent="0.25">
      <c r="A15" s="20"/>
      <c r="B15" s="40" t="s">
        <v>137</v>
      </c>
      <c r="C15" s="91">
        <v>0</v>
      </c>
      <c r="D15" s="91">
        <v>0</v>
      </c>
      <c r="E15" s="131">
        <v>0</v>
      </c>
    </row>
    <row r="16" spans="1:5" ht="13.5" customHeight="1" x14ac:dyDescent="0.25">
      <c r="A16" s="20"/>
      <c r="B16" s="40" t="s">
        <v>138</v>
      </c>
      <c r="C16" s="91">
        <v>0</v>
      </c>
      <c r="D16" s="91">
        <v>0</v>
      </c>
      <c r="E16" s="131">
        <v>0</v>
      </c>
    </row>
    <row r="17" spans="1:5" ht="13.5" customHeight="1" x14ac:dyDescent="0.25">
      <c r="A17" s="20"/>
      <c r="B17" s="13"/>
      <c r="C17" s="13"/>
      <c r="D17" s="13"/>
      <c r="E17" s="14"/>
    </row>
    <row r="18" spans="1:5" ht="13.5" customHeight="1" x14ac:dyDescent="0.25">
      <c r="A18" s="20"/>
      <c r="B18" s="79" t="s">
        <v>139</v>
      </c>
      <c r="C18" s="90">
        <f>C12</f>
        <v>0</v>
      </c>
      <c r="D18" s="90">
        <f>D12-C12</f>
        <v>0</v>
      </c>
      <c r="E18" s="140">
        <f>E12-D12</f>
        <v>0</v>
      </c>
    </row>
    <row r="19" spans="1:5" ht="15" customHeight="1" x14ac:dyDescent="0.25">
      <c r="A19" s="20"/>
      <c r="B19" s="18"/>
      <c r="C19" s="18"/>
      <c r="D19" s="18"/>
      <c r="E19" s="19"/>
    </row>
    <row r="20" spans="1:5" ht="15" customHeight="1" x14ac:dyDescent="0.25">
      <c r="A20" s="52"/>
      <c r="B20" s="95" t="s">
        <v>140</v>
      </c>
      <c r="C20" s="96">
        <f>C6-C12</f>
        <v>-1188.7606413223166</v>
      </c>
      <c r="D20" s="96">
        <f>D6-D12</f>
        <v>148722.3121760331</v>
      </c>
      <c r="E20" s="125">
        <f>E6-E12</f>
        <v>442299.3435560331</v>
      </c>
    </row>
    <row r="21" spans="1:5" ht="14.1" customHeight="1" x14ac:dyDescent="0.25">
      <c r="A21" s="20"/>
      <c r="B21" s="26"/>
      <c r="C21" s="26"/>
      <c r="D21" s="26"/>
      <c r="E21" s="64"/>
    </row>
    <row r="22" spans="1:5" ht="15" customHeight="1" x14ac:dyDescent="0.25">
      <c r="A22" s="20"/>
      <c r="B22" s="89" t="s">
        <v>141</v>
      </c>
      <c r="C22" s="90">
        <f>C24+C25</f>
        <v>0</v>
      </c>
      <c r="D22" s="90">
        <f>D24+D25</f>
        <v>0</v>
      </c>
      <c r="E22" s="140">
        <f>E24+E25</f>
        <v>0</v>
      </c>
    </row>
    <row r="23" spans="1:5" ht="14.1" customHeight="1" x14ac:dyDescent="0.25">
      <c r="A23" s="20"/>
      <c r="B23" s="26"/>
      <c r="C23" s="91"/>
      <c r="D23" s="91"/>
      <c r="E23" s="131"/>
    </row>
    <row r="24" spans="1:5" ht="13.5" customHeight="1" x14ac:dyDescent="0.25">
      <c r="A24" s="20"/>
      <c r="B24" s="40" t="s">
        <v>142</v>
      </c>
      <c r="C24" s="91">
        <v>0</v>
      </c>
      <c r="D24" s="91">
        <v>0</v>
      </c>
      <c r="E24" s="131">
        <v>0</v>
      </c>
    </row>
    <row r="25" spans="1:5" ht="13.5" customHeight="1" x14ac:dyDescent="0.25">
      <c r="A25" s="20"/>
      <c r="B25" s="40" t="s">
        <v>143</v>
      </c>
      <c r="C25" s="91">
        <v>0</v>
      </c>
      <c r="D25" s="91">
        <v>0</v>
      </c>
      <c r="E25" s="131">
        <v>0</v>
      </c>
    </row>
    <row r="26" spans="1:5" ht="13.5" customHeight="1" x14ac:dyDescent="0.25">
      <c r="A26" s="20"/>
      <c r="B26" s="13"/>
      <c r="C26" s="13"/>
      <c r="D26" s="13"/>
      <c r="E26" s="14"/>
    </row>
    <row r="27" spans="1:5" ht="15" customHeight="1" x14ac:dyDescent="0.25">
      <c r="A27" s="20"/>
      <c r="B27" s="89" t="s">
        <v>144</v>
      </c>
      <c r="C27" s="90">
        <f>C29-C30</f>
        <v>0</v>
      </c>
      <c r="D27" s="90">
        <f>D29-D30</f>
        <v>0</v>
      </c>
      <c r="E27" s="140">
        <f>E29-E30</f>
        <v>0</v>
      </c>
    </row>
    <row r="28" spans="1:5" ht="14.1" customHeight="1" x14ac:dyDescent="0.25">
      <c r="A28" s="20"/>
      <c r="B28" s="26"/>
      <c r="C28" s="91"/>
      <c r="D28" s="91"/>
      <c r="E28" s="131"/>
    </row>
    <row r="29" spans="1:5" ht="13.5" customHeight="1" x14ac:dyDescent="0.25">
      <c r="A29" s="20"/>
      <c r="B29" s="40" t="s">
        <v>145</v>
      </c>
      <c r="C29" s="91">
        <v>0</v>
      </c>
      <c r="D29" s="91">
        <v>0</v>
      </c>
      <c r="E29" s="131">
        <v>0</v>
      </c>
    </row>
    <row r="30" spans="1:5" ht="13.5" customHeight="1" x14ac:dyDescent="0.25">
      <c r="A30" s="20"/>
      <c r="B30" s="40" t="s">
        <v>146</v>
      </c>
      <c r="C30" s="91">
        <v>0</v>
      </c>
      <c r="D30" s="91">
        <v>0</v>
      </c>
      <c r="E30" s="131">
        <v>0</v>
      </c>
    </row>
    <row r="31" spans="1:5" ht="13.5" customHeight="1" x14ac:dyDescent="0.25">
      <c r="A31" s="20"/>
      <c r="B31" s="13"/>
      <c r="C31" s="91"/>
      <c r="D31" s="91"/>
      <c r="E31" s="131"/>
    </row>
    <row r="32" spans="1:5" ht="13.5" customHeight="1" x14ac:dyDescent="0.25">
      <c r="A32" s="20"/>
      <c r="B32" s="13"/>
      <c r="C32" s="91"/>
      <c r="D32" s="91"/>
      <c r="E32" s="131"/>
    </row>
    <row r="33" spans="1:5" ht="13.5" customHeight="1" x14ac:dyDescent="0.25">
      <c r="A33" s="68"/>
      <c r="B33" s="72"/>
      <c r="C33" s="115"/>
      <c r="D33" s="115"/>
      <c r="E33" s="142"/>
    </row>
  </sheetData>
  <pageMargins left="0.7" right="0.7" top="0.75" bottom="0.75" header="0.3" footer="0.3"/>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42"/>
  <sheetViews>
    <sheetView showGridLines="0" topLeftCell="A23" workbookViewId="0">
      <selection activeCell="E40" sqref="E40"/>
    </sheetView>
  </sheetViews>
  <sheetFormatPr baseColWidth="10" defaultColWidth="10.85546875" defaultRowHeight="14.45" customHeight="1" x14ac:dyDescent="0.25"/>
  <cols>
    <col min="1" max="1" width="3.85546875" style="143" customWidth="1"/>
    <col min="2" max="2" width="45.140625" style="143" customWidth="1"/>
    <col min="3" max="3" width="13" style="143" customWidth="1"/>
    <col min="4" max="6" width="13.28515625" style="143" customWidth="1"/>
    <col min="7" max="7" width="10.85546875" style="143" customWidth="1"/>
    <col min="8" max="8" width="12.42578125" style="143" customWidth="1"/>
    <col min="9" max="11" width="10.85546875" style="143" customWidth="1"/>
    <col min="12" max="17" width="11.140625" style="143" customWidth="1"/>
    <col min="18" max="21" width="12.28515625" style="143" customWidth="1"/>
    <col min="22" max="24" width="11.140625" style="143" customWidth="1"/>
    <col min="25" max="33" width="12.28515625" style="143" customWidth="1"/>
    <col min="34" max="34" width="13.28515625" style="143" customWidth="1"/>
    <col min="35" max="36" width="10.85546875" style="143" customWidth="1"/>
    <col min="37" max="16384" width="10.85546875" style="143"/>
  </cols>
  <sheetData>
    <row r="1" spans="1:35" ht="13.5" customHeight="1" x14ac:dyDescent="0.25">
      <c r="A1" s="6"/>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9"/>
    </row>
    <row r="2" spans="1:35" ht="15" customHeight="1" x14ac:dyDescent="0.25">
      <c r="A2" s="10"/>
      <c r="B2" s="11" t="s">
        <v>148</v>
      </c>
      <c r="C2" s="144"/>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4"/>
    </row>
    <row r="3" spans="1:35" ht="14.1" customHeight="1" x14ac:dyDescent="0.25">
      <c r="A3" s="15"/>
      <c r="B3" s="26"/>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4"/>
    </row>
    <row r="4" spans="1:35" ht="13.5" customHeight="1" x14ac:dyDescent="0.25">
      <c r="A4" s="20"/>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4"/>
    </row>
    <row r="5" spans="1:35" ht="15" customHeight="1" x14ac:dyDescent="0.25">
      <c r="A5" s="145"/>
      <c r="B5" s="11" t="s">
        <v>149</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4"/>
    </row>
    <row r="6" spans="1:35" ht="14.1" customHeight="1" x14ac:dyDescent="0.25">
      <c r="A6" s="15"/>
      <c r="B6" s="26"/>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4"/>
    </row>
    <row r="7" spans="1:35" ht="15" customHeight="1" x14ac:dyDescent="0.25">
      <c r="A7" s="20"/>
      <c r="B7" s="13"/>
      <c r="C7" s="25" t="s">
        <v>14</v>
      </c>
      <c r="D7" s="25" t="s">
        <v>15</v>
      </c>
      <c r="E7" s="25" t="s">
        <v>16</v>
      </c>
      <c r="F7" s="25" t="s">
        <v>17</v>
      </c>
      <c r="G7" s="146" t="s">
        <v>18</v>
      </c>
      <c r="H7" s="147">
        <v>2023</v>
      </c>
      <c r="I7" s="148" t="s">
        <v>7</v>
      </c>
      <c r="J7" s="25" t="s">
        <v>8</v>
      </c>
      <c r="K7" s="25" t="s">
        <v>9</v>
      </c>
      <c r="L7" s="25" t="s">
        <v>10</v>
      </c>
      <c r="M7" s="25" t="s">
        <v>11</v>
      </c>
      <c r="N7" s="25" t="s">
        <v>12</v>
      </c>
      <c r="O7" s="25" t="s">
        <v>13</v>
      </c>
      <c r="P7" s="25" t="s">
        <v>14</v>
      </c>
      <c r="Q7" s="25" t="s">
        <v>15</v>
      </c>
      <c r="R7" s="25" t="s">
        <v>16</v>
      </c>
      <c r="S7" s="25" t="s">
        <v>17</v>
      </c>
      <c r="T7" s="146" t="s">
        <v>18</v>
      </c>
      <c r="U7" s="147">
        <v>2024</v>
      </c>
      <c r="V7" s="148" t="s">
        <v>7</v>
      </c>
      <c r="W7" s="25" t="s">
        <v>8</v>
      </c>
      <c r="X7" s="25" t="s">
        <v>9</v>
      </c>
      <c r="Y7" s="25" t="s">
        <v>10</v>
      </c>
      <c r="Z7" s="25" t="s">
        <v>11</v>
      </c>
      <c r="AA7" s="25" t="s">
        <v>12</v>
      </c>
      <c r="AB7" s="25" t="s">
        <v>13</v>
      </c>
      <c r="AC7" s="25" t="s">
        <v>14</v>
      </c>
      <c r="AD7" s="25" t="s">
        <v>15</v>
      </c>
      <c r="AE7" s="25" t="s">
        <v>16</v>
      </c>
      <c r="AF7" s="25" t="s">
        <v>17</v>
      </c>
      <c r="AG7" s="146" t="s">
        <v>18</v>
      </c>
      <c r="AH7" s="147">
        <v>2025</v>
      </c>
      <c r="AI7" s="149"/>
    </row>
    <row r="8" spans="1:35" ht="14.1" customHeight="1" x14ac:dyDescent="0.25">
      <c r="A8" s="20"/>
      <c r="B8" s="13"/>
      <c r="C8" s="26"/>
      <c r="D8" s="26"/>
      <c r="E8" s="26"/>
      <c r="F8" s="26"/>
      <c r="G8" s="150"/>
      <c r="H8" s="151"/>
      <c r="I8" s="152"/>
      <c r="J8" s="26"/>
      <c r="K8" s="26"/>
      <c r="L8" s="26"/>
      <c r="M8" s="26"/>
      <c r="N8" s="26"/>
      <c r="O8" s="26"/>
      <c r="P8" s="26"/>
      <c r="Q8" s="26"/>
      <c r="R8" s="26"/>
      <c r="S8" s="26"/>
      <c r="T8" s="150"/>
      <c r="U8" s="151"/>
      <c r="V8" s="152"/>
      <c r="W8" s="26"/>
      <c r="X8" s="26"/>
      <c r="Y8" s="26"/>
      <c r="Z8" s="26"/>
      <c r="AA8" s="26"/>
      <c r="AB8" s="26"/>
      <c r="AC8" s="26"/>
      <c r="AD8" s="26"/>
      <c r="AE8" s="26"/>
      <c r="AF8" s="26"/>
      <c r="AG8" s="150"/>
      <c r="AH8" s="151"/>
      <c r="AI8" s="149"/>
    </row>
    <row r="9" spans="1:35" ht="13.5" customHeight="1" x14ac:dyDescent="0.25">
      <c r="A9" s="20"/>
      <c r="B9" s="40" t="s">
        <v>150</v>
      </c>
      <c r="C9" s="91">
        <v>-150000</v>
      </c>
      <c r="D9" s="153">
        <v>0</v>
      </c>
      <c r="E9" s="153">
        <v>0</v>
      </c>
      <c r="F9" s="153">
        <v>0</v>
      </c>
      <c r="G9" s="154">
        <v>0</v>
      </c>
      <c r="H9" s="155">
        <f>SUM(C9:G9)</f>
        <v>-150000</v>
      </c>
      <c r="I9" s="156">
        <v>0</v>
      </c>
      <c r="J9" s="153">
        <v>0</v>
      </c>
      <c r="K9" s="153">
        <v>0</v>
      </c>
      <c r="L9" s="153">
        <v>0</v>
      </c>
      <c r="M9" s="91">
        <f>'5. PyG'!V55*0.05</f>
        <v>679.20381864462797</v>
      </c>
      <c r="N9" s="91">
        <f>'5. PyG'!W55*0.05</f>
        <v>688.4065386446282</v>
      </c>
      <c r="O9" s="91">
        <f>'5. PyG'!X55*0.05</f>
        <v>842.59241864462842</v>
      </c>
      <c r="P9" s="91">
        <f>'5. PyG'!Y55*0.05</f>
        <v>1046.9151386446281</v>
      </c>
      <c r="Q9" s="91">
        <f>'5. PyG'!Z55*0.05</f>
        <v>1229.834302644628</v>
      </c>
      <c r="R9" s="91">
        <f>'5. PyG'!AA55*0.05</f>
        <v>1390.8470466446279</v>
      </c>
      <c r="S9" s="91">
        <f>'5. PyG'!AB55*0.05</f>
        <v>1527.1090546446285</v>
      </c>
      <c r="T9" s="157">
        <f>'5. PyG'!AC55*0.05</f>
        <v>1713.3986386446284</v>
      </c>
      <c r="U9" s="158">
        <f>SUM(I9:T9)</f>
        <v>9118.306957157025</v>
      </c>
      <c r="V9" s="159">
        <f>'5. PyG'!AG55*0.1</f>
        <v>1550.7022372892563</v>
      </c>
      <c r="W9" s="91">
        <f>'5. PyG'!AH55*0.1</f>
        <v>2158.8594052892558</v>
      </c>
      <c r="X9" s="91">
        <f>'5. PyG'!AI55*0.1</f>
        <v>2698.7643652892566</v>
      </c>
      <c r="Y9" s="91">
        <f>'5. PyG'!AJ55*0.1</f>
        <v>3359.7977412892574</v>
      </c>
      <c r="Z9" s="91">
        <f>'5. PyG'!AK55*0.1</f>
        <v>4013.4589092892561</v>
      </c>
      <c r="AA9" s="91">
        <f>'5. PyG'!AL55*0.1</f>
        <v>4629.4042852892553</v>
      </c>
      <c r="AB9" s="91">
        <f>'5. PyG'!AM55*0.1</f>
        <v>5169.3092452892561</v>
      </c>
      <c r="AC9" s="91">
        <f>'5. PyG'!AN55*0.1</f>
        <v>5830.3426212892573</v>
      </c>
      <c r="AD9" s="91">
        <f>'5. PyG'!AO55*0.1</f>
        <v>6499.3759972892567</v>
      </c>
      <c r="AE9" s="91">
        <f>'5. PyG'!AP55*0.1</f>
        <v>7107.5331652892555</v>
      </c>
      <c r="AF9" s="91">
        <f>'5. PyG'!AQ55*0.1</f>
        <v>7643.4381252892581</v>
      </c>
      <c r="AG9" s="157">
        <f>'5. PyG'!AR55*0.1</f>
        <v>8312.2597092892574</v>
      </c>
      <c r="AH9" s="158">
        <f>SUM(V9:AG9)</f>
        <v>58973.245807471074</v>
      </c>
      <c r="AI9" s="149"/>
    </row>
    <row r="10" spans="1:35" ht="13.5" customHeight="1" x14ac:dyDescent="0.25">
      <c r="A10" s="20"/>
      <c r="B10" s="40" t="s">
        <v>151</v>
      </c>
      <c r="C10" s="13"/>
      <c r="D10" s="13"/>
      <c r="E10" s="13"/>
      <c r="F10" s="13"/>
      <c r="G10" s="160"/>
      <c r="H10" s="161"/>
      <c r="I10" s="162"/>
      <c r="J10" s="13"/>
      <c r="K10" s="13"/>
      <c r="L10" s="13"/>
      <c r="M10" s="80">
        <f>M9/'8. Flujos de efectivo'!W9</f>
        <v>2.4318649715694189E-2</v>
      </c>
      <c r="N10" s="80">
        <f>N9/'8. Flujos de efectivo'!W10</f>
        <v>2.5262499693665851E-2</v>
      </c>
      <c r="O10" s="80">
        <f>O9/'8. Flujos de efectivo'!X10</f>
        <v>2.0892520457227524E-2</v>
      </c>
      <c r="P10" s="80">
        <f>P9/'8. Flujos de efectivo'!Y10</f>
        <v>1.8582385020470368E-2</v>
      </c>
      <c r="Q10" s="80">
        <f>Q9/'8. Flujos de efectivo'!Z10</f>
        <v>1.6133099608764578E-2</v>
      </c>
      <c r="R10" s="80">
        <f>R9/'8. Flujos de efectivo'!AA10</f>
        <v>1.3964698622974255E-2</v>
      </c>
      <c r="S10" s="80">
        <f>S9/'8. Flujos de efectivo'!AB10</f>
        <v>1.2117658005494683E-2</v>
      </c>
      <c r="T10" s="163">
        <f>T9/'8. Flujos de efectivo'!AC10</f>
        <v>1.1051438236716107E-2</v>
      </c>
      <c r="U10" s="161"/>
      <c r="V10" s="164">
        <f>V9/'8. Flujos de efectivo'!AD10</f>
        <v>8.2663076514225119E-3</v>
      </c>
      <c r="W10" s="80">
        <f>W9/'8. Flujos de efectivo'!AH10</f>
        <v>1.0629533021776822E-2</v>
      </c>
      <c r="X10" s="80">
        <f>X9/'8. Flujos de efectivo'!AI10</f>
        <v>1.2193455971367633E-2</v>
      </c>
      <c r="Y10" s="80">
        <f>Y9/'8. Flujos de efectivo'!AJ10</f>
        <v>1.3752579323312981E-2</v>
      </c>
      <c r="Z10" s="80">
        <f>Z9/'8. Flujos de efectivo'!AK10</f>
        <v>1.4686699448692154E-2</v>
      </c>
      <c r="AA10" s="80">
        <f>AA9/'8. Flujos de efectivo'!AL10</f>
        <v>1.5018978947444438E-2</v>
      </c>
      <c r="AB10" s="80">
        <f>AB9/'8. Flujos de efectivo'!AM10</f>
        <v>1.4824489772907925E-2</v>
      </c>
      <c r="AC10" s="80">
        <f>AC9/'8. Flujos de efectivo'!AN10</f>
        <v>1.4801792288206357E-2</v>
      </c>
      <c r="AD10" s="80">
        <f>AD9/'8. Flujos de efectivo'!AO10</f>
        <v>1.4602377457930981E-2</v>
      </c>
      <c r="AE10" s="80">
        <f>AE9/'8. Flujos de efectivo'!AP10</f>
        <v>1.4146017269927667E-2</v>
      </c>
      <c r="AF10" s="80">
        <f>AF9/'8. Flujos de efectivo'!AQ10</f>
        <v>1.3523334566970914E-2</v>
      </c>
      <c r="AG10" s="163">
        <f>AG9/'8. Flujos de efectivo'!AR10</f>
        <v>1.4265937886296081E-2</v>
      </c>
      <c r="AH10" s="161"/>
      <c r="AI10" s="149"/>
    </row>
    <row r="11" spans="1:35" ht="13.5" customHeight="1" x14ac:dyDescent="0.25">
      <c r="A11" s="20"/>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4"/>
    </row>
    <row r="12" spans="1:35" ht="13.5" customHeight="1" x14ac:dyDescent="0.25">
      <c r="A12" s="20"/>
      <c r="B12" s="40" t="s">
        <v>152</v>
      </c>
      <c r="C12" s="91">
        <v>150000</v>
      </c>
      <c r="D12" s="91"/>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4"/>
    </row>
    <row r="13" spans="1:35" ht="13.5" customHeight="1" x14ac:dyDescent="0.25">
      <c r="A13" s="20"/>
      <c r="B13" s="40" t="s">
        <v>153</v>
      </c>
      <c r="C13" s="80">
        <f>(D13-C12)/C12</f>
        <v>-0.5460563149024793</v>
      </c>
      <c r="D13" s="91">
        <f>(SUM(U9,AH9))</f>
        <v>68091.552764628097</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4"/>
    </row>
    <row r="14" spans="1:35" ht="13.5" customHeight="1" x14ac:dyDescent="0.25">
      <c r="A14" s="20"/>
      <c r="B14" s="40" t="s">
        <v>154</v>
      </c>
      <c r="C14" s="80">
        <v>0.1</v>
      </c>
      <c r="D14" s="91"/>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4"/>
    </row>
    <row r="15" spans="1:35" ht="13.5" customHeight="1" x14ac:dyDescent="0.25">
      <c r="A15" s="20"/>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4"/>
    </row>
    <row r="16" spans="1:35" ht="13.5" customHeight="1" x14ac:dyDescent="0.25">
      <c r="A16" s="20"/>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4"/>
    </row>
    <row r="17" spans="1:35" ht="13.5" customHeight="1" x14ac:dyDescent="0.25">
      <c r="A17" s="20"/>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4"/>
    </row>
    <row r="18" spans="1:35" ht="13.5" customHeight="1" x14ac:dyDescent="0.25">
      <c r="A18" s="20"/>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4"/>
    </row>
    <row r="19" spans="1:35" ht="15" customHeight="1" x14ac:dyDescent="0.25">
      <c r="A19" s="145"/>
      <c r="B19" s="11" t="s">
        <v>155</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4"/>
    </row>
    <row r="20" spans="1:35" ht="14.1" customHeight="1" x14ac:dyDescent="0.25">
      <c r="A20" s="15"/>
      <c r="B20" s="26"/>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4"/>
    </row>
    <row r="21" spans="1:35" ht="15" customHeight="1" x14ac:dyDescent="0.25">
      <c r="A21" s="20"/>
      <c r="B21" s="13"/>
      <c r="C21" s="25" t="s">
        <v>14</v>
      </c>
      <c r="D21" s="25" t="s">
        <v>15</v>
      </c>
      <c r="E21" s="25" t="s">
        <v>16</v>
      </c>
      <c r="F21" s="25" t="s">
        <v>17</v>
      </c>
      <c r="G21" s="146" t="s">
        <v>18</v>
      </c>
      <c r="H21" s="147">
        <v>2023</v>
      </c>
      <c r="I21" s="148" t="s">
        <v>7</v>
      </c>
      <c r="J21" s="25" t="s">
        <v>8</v>
      </c>
      <c r="K21" s="25" t="s">
        <v>9</v>
      </c>
      <c r="L21" s="25" t="s">
        <v>10</v>
      </c>
      <c r="M21" s="25" t="s">
        <v>11</v>
      </c>
      <c r="N21" s="25" t="s">
        <v>12</v>
      </c>
      <c r="O21" s="25" t="s">
        <v>13</v>
      </c>
      <c r="P21" s="25" t="s">
        <v>14</v>
      </c>
      <c r="Q21" s="25" t="s">
        <v>15</v>
      </c>
      <c r="R21" s="25" t="s">
        <v>16</v>
      </c>
      <c r="S21" s="25" t="s">
        <v>17</v>
      </c>
      <c r="T21" s="146" t="s">
        <v>18</v>
      </c>
      <c r="U21" s="147">
        <v>2024</v>
      </c>
      <c r="V21" s="148" t="s">
        <v>7</v>
      </c>
      <c r="W21" s="25" t="s">
        <v>8</v>
      </c>
      <c r="X21" s="25" t="s">
        <v>9</v>
      </c>
      <c r="Y21" s="25" t="s">
        <v>10</v>
      </c>
      <c r="Z21" s="25" t="s">
        <v>11</v>
      </c>
      <c r="AA21" s="25" t="s">
        <v>12</v>
      </c>
      <c r="AB21" s="25" t="s">
        <v>13</v>
      </c>
      <c r="AC21" s="25" t="s">
        <v>14</v>
      </c>
      <c r="AD21" s="25" t="s">
        <v>15</v>
      </c>
      <c r="AE21" s="25" t="s">
        <v>16</v>
      </c>
      <c r="AF21" s="25" t="s">
        <v>17</v>
      </c>
      <c r="AG21" s="146" t="s">
        <v>18</v>
      </c>
      <c r="AH21" s="147">
        <v>2025</v>
      </c>
      <c r="AI21" s="149"/>
    </row>
    <row r="22" spans="1:35" ht="14.1" customHeight="1" x14ac:dyDescent="0.25">
      <c r="A22" s="20"/>
      <c r="B22" s="13"/>
      <c r="C22" s="26"/>
      <c r="D22" s="26"/>
      <c r="E22" s="26"/>
      <c r="F22" s="26"/>
      <c r="G22" s="150"/>
      <c r="H22" s="151"/>
      <c r="I22" s="152"/>
      <c r="J22" s="26"/>
      <c r="K22" s="26"/>
      <c r="L22" s="26"/>
      <c r="M22" s="26"/>
      <c r="N22" s="26"/>
      <c r="O22" s="26"/>
      <c r="P22" s="26"/>
      <c r="Q22" s="26"/>
      <c r="R22" s="26"/>
      <c r="S22" s="26"/>
      <c r="T22" s="150"/>
      <c r="U22" s="151"/>
      <c r="V22" s="152"/>
      <c r="W22" s="26"/>
      <c r="X22" s="26"/>
      <c r="Y22" s="26"/>
      <c r="Z22" s="26"/>
      <c r="AA22" s="26"/>
      <c r="AB22" s="26"/>
      <c r="AC22" s="26"/>
      <c r="AD22" s="26"/>
      <c r="AE22" s="26"/>
      <c r="AF22" s="26"/>
      <c r="AG22" s="150"/>
      <c r="AH22" s="151"/>
      <c r="AI22" s="149"/>
    </row>
    <row r="23" spans="1:35" ht="13.5" customHeight="1" x14ac:dyDescent="0.25">
      <c r="A23" s="20"/>
      <c r="B23" s="40" t="s">
        <v>150</v>
      </c>
      <c r="C23" s="91">
        <v>-150000</v>
      </c>
      <c r="D23" s="153">
        <v>0</v>
      </c>
      <c r="E23" s="153">
        <v>0</v>
      </c>
      <c r="F23" s="153">
        <v>0</v>
      </c>
      <c r="G23" s="154">
        <v>0</v>
      </c>
      <c r="H23" s="155">
        <f>SUM(C23:G23)</f>
        <v>-150000</v>
      </c>
      <c r="I23" s="156">
        <v>0</v>
      </c>
      <c r="J23" s="153">
        <v>0</v>
      </c>
      <c r="K23" s="153">
        <v>0</v>
      </c>
      <c r="L23" s="153">
        <v>0</v>
      </c>
      <c r="M23" s="91">
        <f>'5. PyG'!V55*0.075</f>
        <v>1018.805727966942</v>
      </c>
      <c r="N23" s="91">
        <f>'5. PyG'!W55*0.075</f>
        <v>1032.6098079669423</v>
      </c>
      <c r="O23" s="91">
        <f>'5. PyG'!X55*0.075</f>
        <v>1263.8886279669425</v>
      </c>
      <c r="P23" s="91">
        <f>'5. PyG'!Y55*0.075</f>
        <v>1570.3727079669422</v>
      </c>
      <c r="Q23" s="91">
        <f>'5. PyG'!Z55*0.075</f>
        <v>1844.7514539669417</v>
      </c>
      <c r="R23" s="91">
        <f>'5. PyG'!AA55*0.075</f>
        <v>2086.2705699669418</v>
      </c>
      <c r="S23" s="91">
        <f>'5. PyG'!AB55*0.075</f>
        <v>2290.6635819669423</v>
      </c>
      <c r="T23" s="157">
        <f>'5. PyG'!AC55*0.075</f>
        <v>2570.0979579669424</v>
      </c>
      <c r="U23" s="158">
        <f>SUM(I23:T23)</f>
        <v>13677.460435735538</v>
      </c>
      <c r="V23" s="159">
        <f>'5. PyG'!AG55*0.125</f>
        <v>1938.3777966115704</v>
      </c>
      <c r="W23" s="91">
        <f>'5. PyG'!AH55*0.125</f>
        <v>2698.5742566115696</v>
      </c>
      <c r="X23" s="91">
        <f>'5. PyG'!AI55*0.125</f>
        <v>3373.4554566115703</v>
      </c>
      <c r="Y23" s="91">
        <f>'5. PyG'!AJ55*0.125</f>
        <v>4199.7471766115714</v>
      </c>
      <c r="Z23" s="91">
        <f>'5. PyG'!AK55*0.125</f>
        <v>5016.8236366115698</v>
      </c>
      <c r="AA23" s="91">
        <f>'5. PyG'!AL55*0.125</f>
        <v>5786.7553566115685</v>
      </c>
      <c r="AB23" s="91">
        <f>'5. PyG'!AM55*0.125</f>
        <v>6461.6365566115701</v>
      </c>
      <c r="AC23" s="91">
        <f>'5. PyG'!AN55*0.125</f>
        <v>7287.9282766115712</v>
      </c>
      <c r="AD23" s="91">
        <f>'5. PyG'!AO55*0.125</f>
        <v>8124.2199966115704</v>
      </c>
      <c r="AE23" s="91">
        <f>'5. PyG'!AP55*0.125</f>
        <v>8884.4164566115687</v>
      </c>
      <c r="AF23" s="91">
        <f>'5. PyG'!AQ55*0.125</f>
        <v>9554.2976566115722</v>
      </c>
      <c r="AG23" s="157">
        <f>'5. PyG'!AR55*0.125</f>
        <v>10390.324636611571</v>
      </c>
      <c r="AH23" s="158">
        <f>SUM(V23:AG23)</f>
        <v>73716.55725933885</v>
      </c>
      <c r="AI23" s="149"/>
    </row>
    <row r="24" spans="1:35" ht="13.5" customHeight="1" x14ac:dyDescent="0.25">
      <c r="A24" s="20"/>
      <c r="B24" s="40" t="s">
        <v>151</v>
      </c>
      <c r="C24" s="13"/>
      <c r="D24" s="13"/>
      <c r="E24" s="13"/>
      <c r="F24" s="13"/>
      <c r="G24" s="160"/>
      <c r="H24" s="161"/>
      <c r="I24" s="162"/>
      <c r="J24" s="13"/>
      <c r="K24" s="13"/>
      <c r="L24" s="13"/>
      <c r="M24" s="80">
        <f>M23/'8. Flujos de efectivo'!W15</f>
        <v>3.1734276425472191E-2</v>
      </c>
      <c r="N24" s="80">
        <f>N23/'8. Flujos de efectivo'!W16</f>
        <v>3.3218415267995363E-2</v>
      </c>
      <c r="O24" s="80">
        <f>O23/'8. Flujos de efectivo'!X16</f>
        <v>2.7963500872586547E-2</v>
      </c>
      <c r="P24" s="80">
        <f>P23/'8. Flujos de efectivo'!Y16</f>
        <v>2.5137650806580706E-2</v>
      </c>
      <c r="Q24" s="80">
        <f>Q23/'8. Flujos de efectivo'!Z16</f>
        <v>2.1978935717125909E-2</v>
      </c>
      <c r="R24" s="80">
        <f>R23/'8. Flujos de efectivo'!AA16</f>
        <v>1.9114790944845486E-2</v>
      </c>
      <c r="S24" s="80">
        <f>S23/'8. Flujos de efectivo'!AB16</f>
        <v>1.6640411202487833E-2</v>
      </c>
      <c r="T24" s="163">
        <f>T23/'8. Flujos de efectivo'!AC16</f>
        <v>1.5211064018263705E-2</v>
      </c>
      <c r="U24" s="161"/>
      <c r="V24" s="164">
        <f>V23/'8. Flujos de efectivo'!AD16</f>
        <v>9.4977978270762466E-3</v>
      </c>
      <c r="W24" s="80">
        <f>W23/'8. Flujos de efectivo'!AH16</f>
        <v>1.2202747868249852E-2</v>
      </c>
      <c r="X24" s="80">
        <f>X23/'8. Flujos de efectivo'!AI16</f>
        <v>1.4015623028500571E-2</v>
      </c>
      <c r="Y24" s="80">
        <f>Y23/'8. Flujos de efectivo'!AJ16</f>
        <v>1.5826477476072624E-2</v>
      </c>
      <c r="Z24" s="80">
        <f>Z23/'8. Flujos de efectivo'!AK16</f>
        <v>1.6918257800332955E-2</v>
      </c>
      <c r="AA24" s="80">
        <f>AA23/'8. Flujos de efectivo'!AL16</f>
        <v>1.7314234953899183E-2</v>
      </c>
      <c r="AB24" s="80">
        <f>AB23/'8. Flujos de efectivo'!AM16</f>
        <v>1.7100834530832817E-2</v>
      </c>
      <c r="AC24" s="80">
        <f>AC23/'8. Flujos de efectivo'!AN16</f>
        <v>1.7084022588666065E-2</v>
      </c>
      <c r="AD24" s="80">
        <f>AD23/'8. Flujos de efectivo'!AO16</f>
        <v>1.686073500620458E-2</v>
      </c>
      <c r="AE24" s="80">
        <f>AE23/'8. Flujos de efectivo'!AP16</f>
        <v>1.6338212772690982E-2</v>
      </c>
      <c r="AF24" s="80">
        <f>AF23/'8. Flujos de efectivo'!AQ16</f>
        <v>1.5622473094223517E-2</v>
      </c>
      <c r="AG24" s="163">
        <f>AG23/'8. Flujos de efectivo'!AR16</f>
        <v>1.6706442007391385E-2</v>
      </c>
      <c r="AH24" s="161"/>
      <c r="AI24" s="149"/>
    </row>
    <row r="25" spans="1:35" ht="13.5" customHeight="1" x14ac:dyDescent="0.25">
      <c r="A25" s="20"/>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4"/>
    </row>
    <row r="26" spans="1:35" ht="13.5" customHeight="1" x14ac:dyDescent="0.25">
      <c r="A26" s="20"/>
      <c r="B26" s="40" t="s">
        <v>152</v>
      </c>
      <c r="C26" s="91">
        <v>150000</v>
      </c>
      <c r="D26" s="91"/>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4"/>
    </row>
    <row r="27" spans="1:35" ht="13.5" customHeight="1" x14ac:dyDescent="0.25">
      <c r="A27" s="20"/>
      <c r="B27" s="40" t="s">
        <v>153</v>
      </c>
      <c r="C27" s="80">
        <f>(D27-C26)/C26</f>
        <v>-0.41737321536617072</v>
      </c>
      <c r="D27" s="91">
        <f>(SUM(U23,AH23))</f>
        <v>87394.017695074392</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4"/>
    </row>
    <row r="28" spans="1:35" ht="13.5" customHeight="1" x14ac:dyDescent="0.25">
      <c r="A28" s="20"/>
      <c r="B28" s="40" t="s">
        <v>154</v>
      </c>
      <c r="C28" s="80">
        <v>0.1</v>
      </c>
      <c r="D28" s="91"/>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4"/>
    </row>
    <row r="29" spans="1:35" ht="13.5" customHeight="1" x14ac:dyDescent="0.25">
      <c r="A29" s="20"/>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4"/>
    </row>
    <row r="30" spans="1:35" ht="13.5" customHeight="1" x14ac:dyDescent="0.25">
      <c r="A30" s="20"/>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4"/>
    </row>
    <row r="31" spans="1:35" ht="13.5" customHeight="1" x14ac:dyDescent="0.25">
      <c r="A31" s="20"/>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4"/>
    </row>
    <row r="32" spans="1:35" ht="13.5" customHeight="1" x14ac:dyDescent="0.25">
      <c r="A32" s="20"/>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4"/>
    </row>
    <row r="33" spans="1:35" ht="15" customHeight="1" x14ac:dyDescent="0.25">
      <c r="A33" s="145"/>
      <c r="B33" s="11" t="s">
        <v>156</v>
      </c>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4"/>
    </row>
    <row r="34" spans="1:35" ht="14.1" customHeight="1" x14ac:dyDescent="0.25">
      <c r="A34" s="15"/>
      <c r="B34" s="26"/>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4"/>
    </row>
    <row r="35" spans="1:35" ht="15" customHeight="1" x14ac:dyDescent="0.25">
      <c r="A35" s="20"/>
      <c r="B35" s="13"/>
      <c r="C35" s="25" t="s">
        <v>14</v>
      </c>
      <c r="D35" s="25" t="s">
        <v>15</v>
      </c>
      <c r="E35" s="25" t="s">
        <v>16</v>
      </c>
      <c r="F35" s="25" t="s">
        <v>17</v>
      </c>
      <c r="G35" s="146" t="s">
        <v>18</v>
      </c>
      <c r="H35" s="147">
        <v>2023</v>
      </c>
      <c r="I35" s="148" t="s">
        <v>7</v>
      </c>
      <c r="J35" s="25" t="s">
        <v>8</v>
      </c>
      <c r="K35" s="25" t="s">
        <v>9</v>
      </c>
      <c r="L35" s="25" t="s">
        <v>10</v>
      </c>
      <c r="M35" s="25" t="s">
        <v>11</v>
      </c>
      <c r="N35" s="25" t="s">
        <v>12</v>
      </c>
      <c r="O35" s="25" t="s">
        <v>13</v>
      </c>
      <c r="P35" s="25" t="s">
        <v>14</v>
      </c>
      <c r="Q35" s="25" t="s">
        <v>15</v>
      </c>
      <c r="R35" s="25" t="s">
        <v>16</v>
      </c>
      <c r="S35" s="25" t="s">
        <v>17</v>
      </c>
      <c r="T35" s="146" t="s">
        <v>18</v>
      </c>
      <c r="U35" s="147">
        <v>2024</v>
      </c>
      <c r="V35" s="148" t="s">
        <v>7</v>
      </c>
      <c r="W35" s="25" t="s">
        <v>8</v>
      </c>
      <c r="X35" s="25" t="s">
        <v>9</v>
      </c>
      <c r="Y35" s="25" t="s">
        <v>10</v>
      </c>
      <c r="Z35" s="25" t="s">
        <v>11</v>
      </c>
      <c r="AA35" s="25" t="s">
        <v>12</v>
      </c>
      <c r="AB35" s="25" t="s">
        <v>13</v>
      </c>
      <c r="AC35" s="25" t="s">
        <v>14</v>
      </c>
      <c r="AD35" s="25" t="s">
        <v>15</v>
      </c>
      <c r="AE35" s="25" t="s">
        <v>16</v>
      </c>
      <c r="AF35" s="25" t="s">
        <v>17</v>
      </c>
      <c r="AG35" s="146" t="s">
        <v>18</v>
      </c>
      <c r="AH35" s="147">
        <v>2025</v>
      </c>
      <c r="AI35" s="149"/>
    </row>
    <row r="36" spans="1:35" ht="14.1" customHeight="1" x14ac:dyDescent="0.25">
      <c r="A36" s="20"/>
      <c r="B36" s="13"/>
      <c r="C36" s="26"/>
      <c r="D36" s="26"/>
      <c r="E36" s="26"/>
      <c r="F36" s="26"/>
      <c r="G36" s="150"/>
      <c r="H36" s="151"/>
      <c r="I36" s="152"/>
      <c r="J36" s="26"/>
      <c r="K36" s="26"/>
      <c r="L36" s="26"/>
      <c r="M36" s="26"/>
      <c r="N36" s="26"/>
      <c r="O36" s="26"/>
      <c r="P36" s="26"/>
      <c r="Q36" s="26"/>
      <c r="R36" s="26"/>
      <c r="S36" s="26"/>
      <c r="T36" s="150"/>
      <c r="U36" s="151"/>
      <c r="V36" s="152"/>
      <c r="W36" s="26"/>
      <c r="X36" s="26"/>
      <c r="Y36" s="26"/>
      <c r="Z36" s="26"/>
      <c r="AA36" s="26"/>
      <c r="AB36" s="26"/>
      <c r="AC36" s="26"/>
      <c r="AD36" s="26"/>
      <c r="AE36" s="26"/>
      <c r="AF36" s="26"/>
      <c r="AG36" s="150"/>
      <c r="AH36" s="151"/>
      <c r="AI36" s="149"/>
    </row>
    <row r="37" spans="1:35" ht="13.5" customHeight="1" x14ac:dyDescent="0.25">
      <c r="A37" s="20"/>
      <c r="B37" s="40" t="s">
        <v>150</v>
      </c>
      <c r="C37" s="91">
        <v>-150000</v>
      </c>
      <c r="D37" s="153">
        <v>0</v>
      </c>
      <c r="E37" s="153">
        <v>0</v>
      </c>
      <c r="F37" s="153">
        <v>0</v>
      </c>
      <c r="G37" s="154">
        <v>0</v>
      </c>
      <c r="H37" s="155">
        <f>SUM(C37:G37)</f>
        <v>-150000</v>
      </c>
      <c r="I37" s="156">
        <v>0</v>
      </c>
      <c r="J37" s="153">
        <v>0</v>
      </c>
      <c r="K37" s="153">
        <v>0</v>
      </c>
      <c r="L37" s="153">
        <v>0</v>
      </c>
      <c r="M37" s="91">
        <f>'5. PyG'!V55*0.025</f>
        <v>339.60190932231399</v>
      </c>
      <c r="N37" s="91">
        <f>'5. PyG'!W55*0.025</f>
        <v>344.2032693223141</v>
      </c>
      <c r="O37" s="91">
        <f>'5. PyG'!X55*0.025</f>
        <v>421.29620932231421</v>
      </c>
      <c r="P37" s="91">
        <f>'5. PyG'!Y55*0.025</f>
        <v>523.45756932231404</v>
      </c>
      <c r="Q37" s="91">
        <f>'5. PyG'!Z55*0.025</f>
        <v>614.917151322314</v>
      </c>
      <c r="R37" s="91">
        <f>'5. PyG'!AA55*0.025</f>
        <v>695.42352332231394</v>
      </c>
      <c r="S37" s="91">
        <f>'5. PyG'!AB55*0.025</f>
        <v>763.55452732231424</v>
      </c>
      <c r="T37" s="157">
        <f>'5. PyG'!AC55*0.025</f>
        <v>856.69931932231418</v>
      </c>
      <c r="U37" s="158">
        <f>SUM(I37:T37)</f>
        <v>4559.1534785785125</v>
      </c>
      <c r="V37" s="159">
        <f>'5. PyG'!AG55*0.075</f>
        <v>1163.0266779669421</v>
      </c>
      <c r="W37" s="91">
        <f>'5. PyG'!AH55*0.075</f>
        <v>1619.1445539669417</v>
      </c>
      <c r="X37" s="91">
        <f>'5. PyG'!AI55*0.075</f>
        <v>2024.073273966942</v>
      </c>
      <c r="Y37" s="91">
        <f>'5. PyG'!AJ55*0.075</f>
        <v>2519.8483059669429</v>
      </c>
      <c r="Z37" s="91">
        <f>'5. PyG'!AK55*0.075</f>
        <v>3010.094181966942</v>
      </c>
      <c r="AA37" s="91">
        <f>'5. PyG'!AL55*0.075</f>
        <v>3472.0532139669408</v>
      </c>
      <c r="AB37" s="91">
        <f>'5. PyG'!AM55*0.075</f>
        <v>3876.9819339669421</v>
      </c>
      <c r="AC37" s="91">
        <f>'5. PyG'!AN55*0.075</f>
        <v>4372.7569659669425</v>
      </c>
      <c r="AD37" s="91">
        <f>'5. PyG'!AO55*0.075</f>
        <v>4874.5319979669421</v>
      </c>
      <c r="AE37" s="91">
        <f>'5. PyG'!AP55*0.075</f>
        <v>5330.6498739669414</v>
      </c>
      <c r="AF37" s="91">
        <f>'5. PyG'!AQ55*0.075</f>
        <v>5732.5785939669431</v>
      </c>
      <c r="AG37" s="157">
        <f>'5. PyG'!AR55*0.075</f>
        <v>6234.1947819669422</v>
      </c>
      <c r="AH37" s="158">
        <f>SUM(V37:AG37)</f>
        <v>44229.934355603305</v>
      </c>
      <c r="AI37" s="149"/>
    </row>
    <row r="38" spans="1:35" ht="13.5" customHeight="1" x14ac:dyDescent="0.25">
      <c r="A38" s="20"/>
      <c r="B38" s="40" t="s">
        <v>151</v>
      </c>
      <c r="C38" s="13"/>
      <c r="D38" s="13"/>
      <c r="E38" s="13"/>
      <c r="F38" s="13"/>
      <c r="G38" s="160"/>
      <c r="H38" s="161"/>
      <c r="I38" s="162"/>
      <c r="J38" s="13"/>
      <c r="K38" s="13"/>
      <c r="L38" s="13"/>
      <c r="M38" s="80">
        <f>M37/'8. Flujos de efectivo'!W21</f>
        <v>1.4093066995868346E-2</v>
      </c>
      <c r="N38" s="80">
        <f>N37/'8. Flujos de efectivo'!W22</f>
        <v>1.4488201038181865E-2</v>
      </c>
      <c r="O38" s="80">
        <f>O37/'8. Flujos de efectivo'!X22</f>
        <v>1.1766537681618323E-2</v>
      </c>
      <c r="P38" s="80">
        <f>P37/'8. Flujos de efectivo'!Y22</f>
        <v>1.0355249802718319E-2</v>
      </c>
      <c r="Q38" s="80">
        <f>Q37/'8. Flujos de efectivo'!Z22</f>
        <v>8.9285371752125097E-3</v>
      </c>
      <c r="R38" s="80">
        <f>R37/'8. Flujos de efectivo'!AA22</f>
        <v>7.6933265391715393E-3</v>
      </c>
      <c r="S38" s="80">
        <f>S37/'8. Flujos de efectivo'!AB22</f>
        <v>6.655061180530583E-3</v>
      </c>
      <c r="T38" s="163">
        <f>T37/'8. Flujos de efectivo'!AC22</f>
        <v>6.0562389849198612E-3</v>
      </c>
      <c r="U38" s="161"/>
      <c r="V38" s="164">
        <f>V37/'8. Flujos de efectivo'!AD22</f>
        <v>6.7837990658297783E-3</v>
      </c>
      <c r="W38" s="80">
        <f>W37/'8. Flujos de efectivo'!AH22</f>
        <v>8.7333388836457505E-3</v>
      </c>
      <c r="X38" s="80">
        <f>X37/'8. Flujos de efectivo'!AI22</f>
        <v>1.0004909717424884E-2</v>
      </c>
      <c r="Y38" s="80">
        <f>Y37/'8. Flujos de efectivo'!AJ22</f>
        <v>1.1270112882866324E-2</v>
      </c>
      <c r="Z38" s="80">
        <f>Z37/'8. Flujos de efectivo'!AK22</f>
        <v>1.202340394025422E-2</v>
      </c>
      <c r="AA38" s="80">
        <f>AA37/'8. Flujos de efectivo'!AL22</f>
        <v>1.2286232622776444E-2</v>
      </c>
      <c r="AB38" s="80">
        <f>AB37/'8. Flujos de efectivo'!AM22</f>
        <v>1.2119774813755781E-2</v>
      </c>
      <c r="AC38" s="80">
        <f>AC37/'8. Flujos de efectivo'!AN22</f>
        <v>1.2094868693160796E-2</v>
      </c>
      <c r="AD38" s="80">
        <f>AD37/'8. Flujos de efectivo'!AO22</f>
        <v>1.1927484899310965E-2</v>
      </c>
      <c r="AE38" s="80">
        <f>AE37/'8. Flujos de efectivo'!AP22</f>
        <v>1.1552144988878459E-2</v>
      </c>
      <c r="AF38" s="80">
        <f>AF37/'8. Flujos de efectivo'!AQ22</f>
        <v>1.1041685678911676E-2</v>
      </c>
      <c r="AG38" s="163">
        <f>AG37/'8. Flujos de efectivo'!AR22</f>
        <v>1.1465458993032057E-2</v>
      </c>
      <c r="AH38" s="161"/>
      <c r="AI38" s="149"/>
    </row>
    <row r="39" spans="1:35" ht="13.5" customHeight="1" x14ac:dyDescent="0.25">
      <c r="A39" s="20"/>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4"/>
    </row>
    <row r="40" spans="1:35" ht="13.5" customHeight="1" x14ac:dyDescent="0.25">
      <c r="A40" s="20"/>
      <c r="B40" s="40" t="s">
        <v>152</v>
      </c>
      <c r="C40" s="91">
        <v>150000</v>
      </c>
      <c r="D40" s="91"/>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4"/>
    </row>
    <row r="41" spans="1:35" ht="13.5" customHeight="1" x14ac:dyDescent="0.25">
      <c r="A41" s="20"/>
      <c r="B41" s="40" t="s">
        <v>153</v>
      </c>
      <c r="C41" s="80">
        <f>(D41-C40)/C40</f>
        <v>-0.67473941443878793</v>
      </c>
      <c r="D41" s="91">
        <f>(SUM(U37,AH37))</f>
        <v>48789.087834181817</v>
      </c>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4"/>
    </row>
    <row r="42" spans="1:35" ht="13.5" customHeight="1" x14ac:dyDescent="0.25">
      <c r="A42" s="68"/>
      <c r="B42" s="86" t="s">
        <v>154</v>
      </c>
      <c r="C42" s="165">
        <v>0.1</v>
      </c>
      <c r="D42" s="115"/>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3"/>
    </row>
  </sheetData>
  <pageMargins left="0.7" right="0.7" top="0.75" bottom="0.75" header="0.3" footer="0.3"/>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U26"/>
  <sheetViews>
    <sheetView showGridLines="0" topLeftCell="X1" workbookViewId="0">
      <selection activeCell="I12" sqref="I12"/>
    </sheetView>
  </sheetViews>
  <sheetFormatPr baseColWidth="10" defaultColWidth="10.85546875" defaultRowHeight="14.45" customHeight="1" x14ac:dyDescent="0.25"/>
  <cols>
    <col min="1" max="1" width="3.85546875" style="166" customWidth="1"/>
    <col min="2" max="2" width="40.7109375" style="166" customWidth="1"/>
    <col min="3" max="3" width="6" style="166" customWidth="1"/>
    <col min="4" max="4" width="12.28515625" style="166" customWidth="1"/>
    <col min="5" max="11" width="10.85546875" style="166" customWidth="1"/>
    <col min="12" max="15" width="11.85546875" style="166" customWidth="1"/>
    <col min="16" max="16" width="13.85546875" style="166" customWidth="1"/>
    <col min="17" max="17" width="11.140625" style="166" customWidth="1"/>
    <col min="18" max="18" width="13.85546875" style="166" customWidth="1"/>
    <col min="19" max="19" width="11.85546875" style="166" customWidth="1"/>
    <col min="20" max="20" width="11.140625" style="166" customWidth="1"/>
    <col min="21" max="21" width="11.85546875" style="166" customWidth="1"/>
    <col min="22" max="26" width="12.85546875" style="166" customWidth="1"/>
    <col min="27" max="29" width="14" style="166" customWidth="1"/>
    <col min="30" max="30" width="15" style="166" customWidth="1"/>
    <col min="31" max="31" width="13.85546875" style="166" customWidth="1"/>
    <col min="32" max="32" width="13.28515625" style="166" customWidth="1"/>
    <col min="33" max="33" width="13.85546875" style="166" customWidth="1"/>
    <col min="34" max="44" width="14" style="166" customWidth="1"/>
    <col min="45" max="45" width="15.7109375" style="166" customWidth="1"/>
    <col min="46" max="46" width="13.85546875" style="166" customWidth="1"/>
    <col min="47" max="47" width="13.28515625" style="166" customWidth="1"/>
    <col min="48" max="48" width="10.85546875" style="166" customWidth="1"/>
    <col min="49" max="16384" width="10.85546875" style="166"/>
  </cols>
  <sheetData>
    <row r="1" spans="1:47" ht="13.5" customHeight="1" x14ac:dyDescent="0.25">
      <c r="A1" s="6"/>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9"/>
    </row>
    <row r="2" spans="1:47" ht="15" customHeight="1" x14ac:dyDescent="0.25">
      <c r="A2" s="10"/>
      <c r="B2" s="11" t="s">
        <v>158</v>
      </c>
      <c r="C2" s="144"/>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4"/>
    </row>
    <row r="3" spans="1:47" ht="15" customHeight="1" x14ac:dyDescent="0.25">
      <c r="A3" s="15"/>
      <c r="B3" s="26"/>
      <c r="C3" s="13"/>
      <c r="D3" s="13"/>
      <c r="E3" s="13"/>
      <c r="F3" s="13"/>
      <c r="G3" s="13"/>
      <c r="H3" s="13"/>
      <c r="I3" s="13"/>
      <c r="J3" s="13"/>
      <c r="K3" s="13"/>
      <c r="L3" s="13"/>
      <c r="M3" s="13"/>
      <c r="N3" s="13"/>
      <c r="O3" s="13"/>
      <c r="P3" s="13"/>
      <c r="Q3" s="18"/>
      <c r="R3" s="13"/>
      <c r="S3" s="13"/>
      <c r="T3" s="13"/>
      <c r="U3" s="13"/>
      <c r="V3" s="13"/>
      <c r="W3" s="13"/>
      <c r="X3" s="13"/>
      <c r="Y3" s="13"/>
      <c r="Z3" s="13"/>
      <c r="AA3" s="13"/>
      <c r="AB3" s="13"/>
      <c r="AC3" s="13"/>
      <c r="AD3" s="13"/>
      <c r="AE3" s="13"/>
      <c r="AF3" s="18"/>
      <c r="AG3" s="13"/>
      <c r="AH3" s="13"/>
      <c r="AI3" s="13"/>
      <c r="AJ3" s="13"/>
      <c r="AK3" s="13"/>
      <c r="AL3" s="13"/>
      <c r="AM3" s="13"/>
      <c r="AN3" s="13"/>
      <c r="AO3" s="13"/>
      <c r="AP3" s="13"/>
      <c r="AQ3" s="13"/>
      <c r="AR3" s="13"/>
      <c r="AS3" s="13"/>
      <c r="AT3" s="13"/>
      <c r="AU3" s="19"/>
    </row>
    <row r="4" spans="1:47" ht="15" customHeight="1" x14ac:dyDescent="0.25">
      <c r="A4" s="20"/>
      <c r="B4" s="13"/>
      <c r="C4" s="13"/>
      <c r="D4" s="25" t="s">
        <v>7</v>
      </c>
      <c r="E4" s="25" t="s">
        <v>8</v>
      </c>
      <c r="F4" s="25" t="s">
        <v>9</v>
      </c>
      <c r="G4" s="25" t="s">
        <v>10</v>
      </c>
      <c r="H4" s="25" t="s">
        <v>11</v>
      </c>
      <c r="I4" s="25" t="s">
        <v>12</v>
      </c>
      <c r="J4" s="25" t="s">
        <v>13</v>
      </c>
      <c r="K4" s="25" t="s">
        <v>14</v>
      </c>
      <c r="L4" s="25" t="s">
        <v>15</v>
      </c>
      <c r="M4" s="25" t="s">
        <v>16</v>
      </c>
      <c r="N4" s="25" t="s">
        <v>17</v>
      </c>
      <c r="O4" s="25" t="s">
        <v>18</v>
      </c>
      <c r="P4" s="22"/>
      <c r="Q4" s="23">
        <v>2023</v>
      </c>
      <c r="R4" s="24"/>
      <c r="S4" s="25" t="s">
        <v>7</v>
      </c>
      <c r="T4" s="25" t="s">
        <v>8</v>
      </c>
      <c r="U4" s="25" t="s">
        <v>9</v>
      </c>
      <c r="V4" s="25" t="s">
        <v>10</v>
      </c>
      <c r="W4" s="25" t="s">
        <v>11</v>
      </c>
      <c r="X4" s="25" t="s">
        <v>12</v>
      </c>
      <c r="Y4" s="25" t="s">
        <v>13</v>
      </c>
      <c r="Z4" s="25" t="s">
        <v>14</v>
      </c>
      <c r="AA4" s="25" t="s">
        <v>15</v>
      </c>
      <c r="AB4" s="25" t="s">
        <v>16</v>
      </c>
      <c r="AC4" s="25" t="s">
        <v>17</v>
      </c>
      <c r="AD4" s="25" t="s">
        <v>18</v>
      </c>
      <c r="AE4" s="22"/>
      <c r="AF4" s="23">
        <v>2024</v>
      </c>
      <c r="AG4" s="24"/>
      <c r="AH4" s="25" t="s">
        <v>7</v>
      </c>
      <c r="AI4" s="25" t="s">
        <v>8</v>
      </c>
      <c r="AJ4" s="25" t="s">
        <v>9</v>
      </c>
      <c r="AK4" s="25" t="s">
        <v>10</v>
      </c>
      <c r="AL4" s="25" t="s">
        <v>11</v>
      </c>
      <c r="AM4" s="25" t="s">
        <v>12</v>
      </c>
      <c r="AN4" s="25" t="s">
        <v>13</v>
      </c>
      <c r="AO4" s="25" t="s">
        <v>14</v>
      </c>
      <c r="AP4" s="25" t="s">
        <v>15</v>
      </c>
      <c r="AQ4" s="25" t="s">
        <v>16</v>
      </c>
      <c r="AR4" s="25" t="s">
        <v>17</v>
      </c>
      <c r="AS4" s="25" t="s">
        <v>18</v>
      </c>
      <c r="AT4" s="22"/>
      <c r="AU4" s="23">
        <v>2025</v>
      </c>
    </row>
    <row r="5" spans="1:47" ht="14.1" customHeight="1" x14ac:dyDescent="0.25">
      <c r="A5" s="20"/>
      <c r="B5" s="13"/>
      <c r="C5" s="13"/>
      <c r="D5" s="26"/>
      <c r="E5" s="26"/>
      <c r="F5" s="26"/>
      <c r="G5" s="26"/>
      <c r="H5" s="26"/>
      <c r="I5" s="26"/>
      <c r="J5" s="26"/>
      <c r="K5" s="26"/>
      <c r="L5" s="26"/>
      <c r="M5" s="26"/>
      <c r="N5" s="26"/>
      <c r="O5" s="26"/>
      <c r="P5" s="13"/>
      <c r="Q5" s="26"/>
      <c r="R5" s="13"/>
      <c r="S5" s="26"/>
      <c r="T5" s="26"/>
      <c r="U5" s="26"/>
      <c r="V5" s="26"/>
      <c r="W5" s="26"/>
      <c r="X5" s="26"/>
      <c r="Y5" s="26"/>
      <c r="Z5" s="26"/>
      <c r="AA5" s="26"/>
      <c r="AB5" s="26"/>
      <c r="AC5" s="26"/>
      <c r="AD5" s="26"/>
      <c r="AE5" s="13"/>
      <c r="AF5" s="26"/>
      <c r="AG5" s="13"/>
      <c r="AH5" s="26"/>
      <c r="AI5" s="26"/>
      <c r="AJ5" s="26"/>
      <c r="AK5" s="26"/>
      <c r="AL5" s="26"/>
      <c r="AM5" s="26"/>
      <c r="AN5" s="26"/>
      <c r="AO5" s="26"/>
      <c r="AP5" s="26"/>
      <c r="AQ5" s="26"/>
      <c r="AR5" s="26"/>
      <c r="AS5" s="26"/>
      <c r="AT5" s="13"/>
      <c r="AU5" s="64"/>
    </row>
    <row r="6" spans="1:47" ht="15" customHeight="1" x14ac:dyDescent="0.25">
      <c r="A6" s="145"/>
      <c r="B6" s="11" t="s">
        <v>159</v>
      </c>
      <c r="C6" s="144"/>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4"/>
    </row>
    <row r="7" spans="1:47" ht="14.1" customHeight="1" x14ac:dyDescent="0.25">
      <c r="A7" s="15"/>
      <c r="B7" s="26"/>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4"/>
    </row>
    <row r="8" spans="1:47" ht="13.5" customHeight="1" x14ac:dyDescent="0.25">
      <c r="A8" s="20"/>
      <c r="B8" s="79" t="s">
        <v>160</v>
      </c>
      <c r="C8" s="167"/>
      <c r="D8" s="167"/>
      <c r="E8" s="167"/>
      <c r="F8" s="167"/>
      <c r="G8" s="167"/>
      <c r="H8" s="167"/>
      <c r="I8" s="167"/>
      <c r="J8" s="167"/>
      <c r="K8" s="167"/>
      <c r="L8" s="90">
        <f>'5. PyG'!K55</f>
        <v>-3846.3071471074381</v>
      </c>
      <c r="M8" s="90">
        <f>'5. PyG'!L55</f>
        <v>-1713.401227107438</v>
      </c>
      <c r="N8" s="90">
        <f>'5. PyG'!M55</f>
        <v>718.67941289256214</v>
      </c>
      <c r="O8" s="90">
        <f>'5. PyG'!N55</f>
        <v>3256.0147728925622</v>
      </c>
      <c r="P8" s="90"/>
      <c r="Q8" s="90">
        <f>'5. PyG'!P55</f>
        <v>-1585.0141884297554</v>
      </c>
      <c r="R8" s="90"/>
      <c r="S8" s="90">
        <f>'5. PyG'!R55</f>
        <v>-1350.2676271074379</v>
      </c>
      <c r="T8" s="90">
        <f>'5. PyG'!S55</f>
        <v>2342.2183728925611</v>
      </c>
      <c r="U8" s="90">
        <f>'5. PyG'!T55</f>
        <v>5385.9359728925665</v>
      </c>
      <c r="V8" s="90">
        <f>'5. PyG'!U55</f>
        <v>9552.3903728925616</v>
      </c>
      <c r="W8" s="90">
        <f>'5. PyG'!V55</f>
        <v>13584.076372892559</v>
      </c>
      <c r="X8" s="90">
        <f>'5. PyG'!W55</f>
        <v>13768.130772892564</v>
      </c>
      <c r="Y8" s="90">
        <f>'5. PyG'!X55</f>
        <v>16851.848372892568</v>
      </c>
      <c r="Z8" s="90">
        <f>'5. PyG'!Y55</f>
        <v>20938.302772892563</v>
      </c>
      <c r="AA8" s="90">
        <f>'5. PyG'!Z55</f>
        <v>24596.686052892557</v>
      </c>
      <c r="AB8" s="90">
        <f>'5. PyG'!AA55</f>
        <v>27816.940932892558</v>
      </c>
      <c r="AC8" s="90">
        <f>'5. PyG'!AB55</f>
        <v>30542.181092892566</v>
      </c>
      <c r="AD8" s="90">
        <f>'5. PyG'!AC55</f>
        <v>34267.972772892565</v>
      </c>
      <c r="AE8" s="90"/>
      <c r="AF8" s="90">
        <f>'5. PyG'!AE55</f>
        <v>198296.41623471078</v>
      </c>
      <c r="AG8" s="90"/>
      <c r="AH8" s="90">
        <f>'5. PyG'!AG55</f>
        <v>15507.022372892563</v>
      </c>
      <c r="AI8" s="90">
        <f>'5. PyG'!AH55</f>
        <v>21588.594052892557</v>
      </c>
      <c r="AJ8" s="90">
        <f>'5. PyG'!AI55</f>
        <v>26987.643652892562</v>
      </c>
      <c r="AK8" s="90">
        <f>'5. PyG'!AJ55</f>
        <v>33597.977412892571</v>
      </c>
      <c r="AL8" s="90">
        <f>'5. PyG'!AK55</f>
        <v>40134.589092892558</v>
      </c>
      <c r="AM8" s="90">
        <f>'5. PyG'!AL55</f>
        <v>46294.042852892548</v>
      </c>
      <c r="AN8" s="90">
        <f>'5. PyG'!AM55</f>
        <v>51693.092452892561</v>
      </c>
      <c r="AO8" s="90">
        <f>'5. PyG'!AN55</f>
        <v>58303.426212892569</v>
      </c>
      <c r="AP8" s="90">
        <f>'5. PyG'!AO55</f>
        <v>64993.759972892563</v>
      </c>
      <c r="AQ8" s="90">
        <f>'5. PyG'!AP55</f>
        <v>71075.33165289255</v>
      </c>
      <c r="AR8" s="90">
        <f>'5. PyG'!AQ55</f>
        <v>76434.381252892577</v>
      </c>
      <c r="AS8" s="90">
        <f>'5. PyG'!AR55</f>
        <v>83122.597092892567</v>
      </c>
      <c r="AT8" s="90"/>
      <c r="AU8" s="140">
        <f>'5. PyG'!AT55</f>
        <v>589732.4580747108</v>
      </c>
    </row>
    <row r="9" spans="1:47" ht="13.5" customHeight="1" x14ac:dyDescent="0.25">
      <c r="A9" s="20"/>
      <c r="B9" s="31" t="s">
        <v>161</v>
      </c>
      <c r="C9" s="38"/>
      <c r="D9" s="13"/>
      <c r="E9" s="13"/>
      <c r="F9" s="13"/>
      <c r="G9" s="13"/>
      <c r="H9" s="13"/>
      <c r="I9" s="13"/>
      <c r="J9" s="13"/>
      <c r="K9" s="13"/>
      <c r="L9" s="91">
        <f>L8</f>
        <v>-3846.3071471074381</v>
      </c>
      <c r="M9" s="91">
        <f>L9+M8</f>
        <v>-5559.7083742148761</v>
      </c>
      <c r="N9" s="91">
        <f>M9+N8</f>
        <v>-4841.028961322314</v>
      </c>
      <c r="O9" s="91">
        <f>N9+O8</f>
        <v>-1585.0141884297518</v>
      </c>
      <c r="P9" s="13"/>
      <c r="Q9" s="91"/>
      <c r="R9" s="13"/>
      <c r="S9" s="91">
        <f>O9+S8</f>
        <v>-2935.2818155371897</v>
      </c>
      <c r="T9" s="91">
        <f t="shared" ref="T9:AD9" si="0">S9+T8</f>
        <v>-593.06344264462859</v>
      </c>
      <c r="U9" s="91">
        <f t="shared" si="0"/>
        <v>4792.8725302479379</v>
      </c>
      <c r="V9" s="91">
        <f t="shared" si="0"/>
        <v>14345.262903140499</v>
      </c>
      <c r="W9" s="91">
        <f t="shared" si="0"/>
        <v>27929.339276033061</v>
      </c>
      <c r="X9" s="91">
        <f t="shared" si="0"/>
        <v>41697.470048925621</v>
      </c>
      <c r="Y9" s="91">
        <f t="shared" si="0"/>
        <v>58549.318421818185</v>
      </c>
      <c r="Z9" s="91">
        <f t="shared" si="0"/>
        <v>79487.621194710751</v>
      </c>
      <c r="AA9" s="91">
        <f t="shared" si="0"/>
        <v>104084.30724760331</v>
      </c>
      <c r="AB9" s="91">
        <f t="shared" si="0"/>
        <v>131901.24818049587</v>
      </c>
      <c r="AC9" s="91">
        <f t="shared" si="0"/>
        <v>162443.42927338844</v>
      </c>
      <c r="AD9" s="91">
        <f t="shared" si="0"/>
        <v>196711.402046281</v>
      </c>
      <c r="AE9" s="13"/>
      <c r="AF9" s="13"/>
      <c r="AG9" s="13"/>
      <c r="AH9" s="91">
        <f>AD9+AH8</f>
        <v>212218.42441917356</v>
      </c>
      <c r="AI9" s="91">
        <f t="shared" ref="AI9:AS9" si="1">AH9+AI8</f>
        <v>233807.01847206612</v>
      </c>
      <c r="AJ9" s="91">
        <f t="shared" si="1"/>
        <v>260794.66212495868</v>
      </c>
      <c r="AK9" s="91">
        <f t="shared" si="1"/>
        <v>294392.63953785127</v>
      </c>
      <c r="AL9" s="91">
        <f t="shared" si="1"/>
        <v>334527.2286307438</v>
      </c>
      <c r="AM9" s="91">
        <f t="shared" si="1"/>
        <v>380821.27148363634</v>
      </c>
      <c r="AN9" s="91">
        <f t="shared" si="1"/>
        <v>432514.36393652891</v>
      </c>
      <c r="AO9" s="91">
        <f t="shared" si="1"/>
        <v>490817.79014942149</v>
      </c>
      <c r="AP9" s="91">
        <f t="shared" si="1"/>
        <v>555811.55012231402</v>
      </c>
      <c r="AQ9" s="91">
        <f t="shared" si="1"/>
        <v>626886.88177520654</v>
      </c>
      <c r="AR9" s="91">
        <f t="shared" si="1"/>
        <v>703321.26302809909</v>
      </c>
      <c r="AS9" s="91">
        <f t="shared" si="1"/>
        <v>786443.86012099171</v>
      </c>
      <c r="AT9" s="13"/>
      <c r="AU9" s="14"/>
    </row>
    <row r="10" spans="1:47" ht="13.5" customHeight="1" x14ac:dyDescent="0.25">
      <c r="A10" s="20"/>
      <c r="B10" s="40" t="s">
        <v>162</v>
      </c>
      <c r="C10" s="13"/>
      <c r="D10" s="13"/>
      <c r="E10" s="13"/>
      <c r="F10" s="13"/>
      <c r="G10" s="13"/>
      <c r="H10" s="13"/>
      <c r="I10" s="13"/>
      <c r="J10" s="13"/>
      <c r="K10" s="13"/>
      <c r="L10" s="91">
        <f>L9-'7. Rentabilidad inversión'!D9</f>
        <v>-3846.3071471074381</v>
      </c>
      <c r="M10" s="91">
        <f>M9-'7. Rentabilidad inversión'!E9</f>
        <v>-5559.7083742148761</v>
      </c>
      <c r="N10" s="91">
        <f>N9-'7. Rentabilidad inversión'!F9</f>
        <v>-4841.028961322314</v>
      </c>
      <c r="O10" s="91">
        <f>O9-'7. Rentabilidad inversión'!G9</f>
        <v>-1585.0141884297518</v>
      </c>
      <c r="P10" s="91"/>
      <c r="Q10" s="91"/>
      <c r="R10" s="91"/>
      <c r="S10" s="91">
        <f>S9-'7. Rentabilidad inversión'!I9</f>
        <v>-2935.2818155371897</v>
      </c>
      <c r="T10" s="91">
        <f>T9-'7. Rentabilidad inversión'!J9</f>
        <v>-593.06344264462859</v>
      </c>
      <c r="U10" s="91">
        <f>U9-'7. Rentabilidad inversión'!K9</f>
        <v>4792.8725302479379</v>
      </c>
      <c r="V10" s="91">
        <f>V9-'7. Rentabilidad inversión'!L9</f>
        <v>14345.262903140499</v>
      </c>
      <c r="W10" s="91">
        <f>W9-'7. Rentabilidad inversión'!M9</f>
        <v>27250.135457388431</v>
      </c>
      <c r="X10" s="91">
        <f>W10+X8-'7. Rentabilidad inversión'!N9</f>
        <v>40329.85969163636</v>
      </c>
      <c r="Y10" s="91">
        <f>X10+Y8-'7. Rentabilidad inversión'!O9</f>
        <v>56339.115645884296</v>
      </c>
      <c r="Z10" s="91">
        <f>Y10+Z8-'7. Rentabilidad inversión'!P9</f>
        <v>76230.503280132223</v>
      </c>
      <c r="AA10" s="91">
        <f>Z10+AA8-'7. Rentabilidad inversión'!Q9</f>
        <v>99597.35503038016</v>
      </c>
      <c r="AB10" s="91">
        <f>AA10+AB8-'7. Rentabilidad inversión'!R9</f>
        <v>126023.44891662808</v>
      </c>
      <c r="AC10" s="91">
        <f>AB10+AC8-'7. Rentabilidad inversión'!S9</f>
        <v>155038.52095487603</v>
      </c>
      <c r="AD10" s="91">
        <f>AC10+AD8-'7. Rentabilidad inversión'!T9</f>
        <v>187593.09508912396</v>
      </c>
      <c r="AE10" s="13"/>
      <c r="AF10" s="13"/>
      <c r="AG10" s="13"/>
      <c r="AH10" s="91">
        <f>AD10+AH8</f>
        <v>203100.11746201653</v>
      </c>
      <c r="AI10" s="91">
        <f>AH10+AI8-'7. Rentabilidad inversión'!Y9</f>
        <v>221328.91377361983</v>
      </c>
      <c r="AJ10" s="91">
        <f>AI10+AJ8-'7. Rentabilidad inversión'!Z9</f>
        <v>244303.09851722314</v>
      </c>
      <c r="AK10" s="91">
        <f>AJ10+AK8-'7. Rentabilidad inversión'!AA9</f>
        <v>273271.67164482648</v>
      </c>
      <c r="AL10" s="91">
        <f>AK10+AL8-'7. Rentabilidad inversión'!AB9</f>
        <v>308236.95149242977</v>
      </c>
      <c r="AM10" s="91">
        <f>AL10+AM8-'7. Rentabilidad inversión'!AC9</f>
        <v>348700.65172403306</v>
      </c>
      <c r="AN10" s="91">
        <f>AM10+AN8-'7. Rentabilidad inversión'!AD9</f>
        <v>393894.36817963637</v>
      </c>
      <c r="AO10" s="91">
        <f>AN10+AO8-'7. Rentabilidad inversión'!AE9</f>
        <v>445090.26122723968</v>
      </c>
      <c r="AP10" s="91">
        <f>AO10+AP8-'7. Rentabilidad inversión'!AF9</f>
        <v>502440.58307484299</v>
      </c>
      <c r="AQ10" s="91">
        <f>AP10+AQ8-'7. Rentabilidad inversión'!AG9</f>
        <v>565203.65501844627</v>
      </c>
      <c r="AR10" s="91">
        <f>AQ10+AR8-'7. Rentabilidad inversión'!AH9</f>
        <v>582664.79046386771</v>
      </c>
      <c r="AS10" s="91">
        <f>AR10+AS8-'7. Rentabilidad inversión'!AI9</f>
        <v>665787.38755676034</v>
      </c>
      <c r="AT10" s="13"/>
      <c r="AU10" s="14"/>
    </row>
    <row r="11" spans="1:47" ht="15" customHeight="1" x14ac:dyDescent="0.25">
      <c r="A11" s="20"/>
      <c r="B11" s="13"/>
      <c r="C11" s="18"/>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91"/>
      <c r="AE11" s="13"/>
      <c r="AF11" s="13"/>
      <c r="AG11" s="13"/>
      <c r="AH11" s="13"/>
      <c r="AI11" s="13"/>
      <c r="AJ11" s="13"/>
      <c r="AK11" s="13"/>
      <c r="AL11" s="13"/>
      <c r="AM11" s="13"/>
      <c r="AN11" s="13"/>
      <c r="AO11" s="13"/>
      <c r="AP11" s="13"/>
      <c r="AQ11" s="13"/>
      <c r="AR11" s="13"/>
      <c r="AS11" s="13"/>
      <c r="AT11" s="13"/>
      <c r="AU11" s="14"/>
    </row>
    <row r="12" spans="1:47" ht="15" customHeight="1" x14ac:dyDescent="0.25">
      <c r="A12" s="145"/>
      <c r="B12" s="168" t="s">
        <v>163</v>
      </c>
      <c r="C12" s="169">
        <v>0.1</v>
      </c>
      <c r="D12" s="24"/>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91"/>
      <c r="AE12" s="13"/>
      <c r="AF12" s="13"/>
      <c r="AG12" s="13"/>
      <c r="AH12" s="13"/>
      <c r="AI12" s="13"/>
      <c r="AJ12" s="13"/>
      <c r="AK12" s="13"/>
      <c r="AL12" s="13"/>
      <c r="AM12" s="13"/>
      <c r="AN12" s="13"/>
      <c r="AO12" s="13"/>
      <c r="AP12" s="13"/>
      <c r="AQ12" s="13"/>
      <c r="AR12" s="13"/>
      <c r="AS12" s="13"/>
      <c r="AT12" s="13"/>
      <c r="AU12" s="14"/>
    </row>
    <row r="13" spans="1:47" ht="14.1" customHeight="1" x14ac:dyDescent="0.25">
      <c r="A13" s="15"/>
      <c r="B13" s="26"/>
      <c r="C13" s="26"/>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91"/>
      <c r="AD13" s="91"/>
      <c r="AE13" s="13"/>
      <c r="AF13" s="13"/>
      <c r="AG13" s="13"/>
      <c r="AH13" s="13"/>
      <c r="AI13" s="13"/>
      <c r="AJ13" s="13"/>
      <c r="AK13" s="13"/>
      <c r="AL13" s="13"/>
      <c r="AM13" s="13"/>
      <c r="AN13" s="13"/>
      <c r="AO13" s="13"/>
      <c r="AP13" s="13"/>
      <c r="AQ13" s="13"/>
      <c r="AR13" s="13"/>
      <c r="AS13" s="13"/>
      <c r="AT13" s="13"/>
      <c r="AU13" s="14"/>
    </row>
    <row r="14" spans="1:47" ht="13.5" customHeight="1" x14ac:dyDescent="0.25">
      <c r="A14" s="20"/>
      <c r="B14" s="79" t="s">
        <v>160</v>
      </c>
      <c r="C14" s="167"/>
      <c r="D14" s="167"/>
      <c r="E14" s="167"/>
      <c r="F14" s="167"/>
      <c r="G14" s="167"/>
      <c r="H14" s="167"/>
      <c r="I14" s="167"/>
      <c r="J14" s="167"/>
      <c r="K14" s="167"/>
      <c r="L14" s="90">
        <f>'5. PyG'!K55*(1+(-$C$12))</f>
        <v>-3461.6764323966945</v>
      </c>
      <c r="M14" s="90">
        <f>'5. PyG'!L55*(1+(-$C$12))</f>
        <v>-1542.0611043966942</v>
      </c>
      <c r="N14" s="90">
        <f>'5. PyG'!M55*(1+$C$12)</f>
        <v>790.54735418181838</v>
      </c>
      <c r="O14" s="90">
        <f>'5. PyG'!N55*(1+$C$12)</f>
        <v>3581.6162501818185</v>
      </c>
      <c r="P14" s="90"/>
      <c r="Q14" s="90">
        <f>SUM(L14:O14)</f>
        <v>-631.5739324297524</v>
      </c>
      <c r="R14" s="90"/>
      <c r="S14" s="90">
        <f>'5. PyG'!R55*(1+(-$C$12))</f>
        <v>-1215.2408643966942</v>
      </c>
      <c r="T14" s="90">
        <f>'5. PyG'!S55*(1+$C$12)</f>
        <v>2576.4402101818173</v>
      </c>
      <c r="U14" s="90">
        <f>'5. PyG'!T55*(1+$C$12)</f>
        <v>5924.5295701818241</v>
      </c>
      <c r="V14" s="90">
        <f>'5. PyG'!U55*(1+$C$12)</f>
        <v>10507.629410181818</v>
      </c>
      <c r="W14" s="90">
        <f>'5. PyG'!V55*(1+$C$12)</f>
        <v>14942.484010181817</v>
      </c>
      <c r="X14" s="90">
        <f>'5. PyG'!W55*(1+$C$12)</f>
        <v>15144.943850181822</v>
      </c>
      <c r="Y14" s="90">
        <f>'5. PyG'!X55*(1+$C$12)</f>
        <v>18537.033210181828</v>
      </c>
      <c r="Z14" s="90">
        <f>'5. PyG'!Y55*(1+$C$12)</f>
        <v>23032.133050181819</v>
      </c>
      <c r="AA14" s="90">
        <f>'5. PyG'!Z55*(1+$C$12)</f>
        <v>27056.354658181815</v>
      </c>
      <c r="AB14" s="90">
        <f>'5. PyG'!AA55*(1+$C$12)</f>
        <v>30598.635026181815</v>
      </c>
      <c r="AC14" s="90">
        <f>'5. PyG'!AB55*(1+$C$12)</f>
        <v>33596.399202181827</v>
      </c>
      <c r="AD14" s="90">
        <f>'5. PyG'!AC55*(1+$C$12)</f>
        <v>37694.770050181825</v>
      </c>
      <c r="AE14" s="90"/>
      <c r="AF14" s="90">
        <f>SUM(S14:AD14)</f>
        <v>218396.11138360336</v>
      </c>
      <c r="AG14" s="90"/>
      <c r="AH14" s="90">
        <f>'5. PyG'!AG55*(1+$C$12)</f>
        <v>17057.72461018182</v>
      </c>
      <c r="AI14" s="90">
        <f>'5. PyG'!AH55*(1+$C$12)</f>
        <v>23747.453458181815</v>
      </c>
      <c r="AJ14" s="90">
        <f>'5. PyG'!AI55*(1+$C$12)</f>
        <v>29686.408018181821</v>
      </c>
      <c r="AK14" s="90">
        <f>'5. PyG'!AJ55*(1+$C$12)</f>
        <v>36957.775154181829</v>
      </c>
      <c r="AL14" s="90">
        <f>'5. PyG'!AK55*(1+$C$12)</f>
        <v>44148.048002181815</v>
      </c>
      <c r="AM14" s="90">
        <f>'5. PyG'!AL55*(1+$C$12)</f>
        <v>50923.447138181808</v>
      </c>
      <c r="AN14" s="90">
        <f>'5. PyG'!AM55*(1+$C$12)</f>
        <v>56862.40169818182</v>
      </c>
      <c r="AO14" s="90">
        <f>'5. PyG'!AN55*(1+$C$12)</f>
        <v>64133.768834181828</v>
      </c>
      <c r="AP14" s="90">
        <f>'5. PyG'!AO55*(1+$C$12)</f>
        <v>71493.135970181829</v>
      </c>
      <c r="AQ14" s="90">
        <f>'5. PyG'!AP55*(1+$C$12)</f>
        <v>78182.864818181813</v>
      </c>
      <c r="AR14" s="90">
        <f>'5. PyG'!AQ55*(1+$C$12)</f>
        <v>84077.819378181841</v>
      </c>
      <c r="AS14" s="90">
        <f>'5. PyG'!AR55*(1+$C$12)</f>
        <v>91434.856802181836</v>
      </c>
      <c r="AT14" s="90"/>
      <c r="AU14" s="140">
        <f>SUM(AH14:AS14)</f>
        <v>648705.70388218178</v>
      </c>
    </row>
    <row r="15" spans="1:47" ht="13.5" customHeight="1" x14ac:dyDescent="0.25">
      <c r="A15" s="20"/>
      <c r="B15" s="31" t="s">
        <v>161</v>
      </c>
      <c r="C15" s="38"/>
      <c r="D15" s="13"/>
      <c r="E15" s="13"/>
      <c r="F15" s="13"/>
      <c r="G15" s="13"/>
      <c r="H15" s="13"/>
      <c r="I15" s="13"/>
      <c r="J15" s="13"/>
      <c r="K15" s="13"/>
      <c r="L15" s="91">
        <f>L14</f>
        <v>-3461.6764323966945</v>
      </c>
      <c r="M15" s="91">
        <f>L15+M14</f>
        <v>-5003.7375367933892</v>
      </c>
      <c r="N15" s="91">
        <f>M15+N14</f>
        <v>-4213.1901826115709</v>
      </c>
      <c r="O15" s="91">
        <f>N15+O14</f>
        <v>-631.5739324297524</v>
      </c>
      <c r="P15" s="13"/>
      <c r="Q15" s="91"/>
      <c r="R15" s="13"/>
      <c r="S15" s="91">
        <f>O15+S14</f>
        <v>-1846.8147968264466</v>
      </c>
      <c r="T15" s="91">
        <f t="shared" ref="T15:AD15" si="2">S15+T14</f>
        <v>729.62541335537071</v>
      </c>
      <c r="U15" s="91">
        <f t="shared" si="2"/>
        <v>6654.1549835371952</v>
      </c>
      <c r="V15" s="91">
        <f t="shared" si="2"/>
        <v>17161.784393719012</v>
      </c>
      <c r="W15" s="91">
        <f t="shared" si="2"/>
        <v>32104.268403900831</v>
      </c>
      <c r="X15" s="91">
        <f t="shared" si="2"/>
        <v>47249.212254082653</v>
      </c>
      <c r="Y15" s="91">
        <f t="shared" si="2"/>
        <v>65786.245464264473</v>
      </c>
      <c r="Z15" s="91">
        <f t="shared" si="2"/>
        <v>88818.378514446289</v>
      </c>
      <c r="AA15" s="91">
        <f t="shared" si="2"/>
        <v>115874.7331726281</v>
      </c>
      <c r="AB15" s="91">
        <f t="shared" si="2"/>
        <v>146473.36819880991</v>
      </c>
      <c r="AC15" s="91">
        <f t="shared" si="2"/>
        <v>180069.76740099175</v>
      </c>
      <c r="AD15" s="91">
        <f t="shared" si="2"/>
        <v>217764.53745117359</v>
      </c>
      <c r="AE15" s="13"/>
      <c r="AF15" s="13"/>
      <c r="AG15" s="13"/>
      <c r="AH15" s="91">
        <f>AD15+AH14</f>
        <v>234822.2620613554</v>
      </c>
      <c r="AI15" s="91">
        <f t="shared" ref="AI15:AS15" si="3">AH15+AI14</f>
        <v>258569.71551953722</v>
      </c>
      <c r="AJ15" s="91">
        <f t="shared" si="3"/>
        <v>288256.12353771902</v>
      </c>
      <c r="AK15" s="91">
        <f t="shared" si="3"/>
        <v>325213.89869190083</v>
      </c>
      <c r="AL15" s="91">
        <f t="shared" si="3"/>
        <v>369361.94669408264</v>
      </c>
      <c r="AM15" s="91">
        <f t="shared" si="3"/>
        <v>420285.39383226447</v>
      </c>
      <c r="AN15" s="91">
        <f t="shared" si="3"/>
        <v>477147.79553044628</v>
      </c>
      <c r="AO15" s="91">
        <f t="shared" si="3"/>
        <v>541281.56436462817</v>
      </c>
      <c r="AP15" s="91">
        <f t="shared" si="3"/>
        <v>612774.70033480995</v>
      </c>
      <c r="AQ15" s="91">
        <f t="shared" si="3"/>
        <v>690957.5651529918</v>
      </c>
      <c r="AR15" s="91">
        <f t="shared" si="3"/>
        <v>775035.38453117362</v>
      </c>
      <c r="AS15" s="91">
        <f t="shared" si="3"/>
        <v>866470.24133335543</v>
      </c>
      <c r="AT15" s="13"/>
      <c r="AU15" s="14"/>
    </row>
    <row r="16" spans="1:47" ht="13.5" customHeight="1" x14ac:dyDescent="0.25">
      <c r="A16" s="20"/>
      <c r="B16" s="40" t="s">
        <v>162</v>
      </c>
      <c r="C16" s="13"/>
      <c r="D16" s="13"/>
      <c r="E16" s="13"/>
      <c r="F16" s="13"/>
      <c r="G16" s="13"/>
      <c r="H16" s="13"/>
      <c r="I16" s="13"/>
      <c r="J16" s="13"/>
      <c r="K16" s="13"/>
      <c r="L16" s="91">
        <f>L15-'7. Rentabilidad inversión'!D23</f>
        <v>-3461.6764323966945</v>
      </c>
      <c r="M16" s="91">
        <f>M15-'7. Rentabilidad inversión'!E23</f>
        <v>-5003.7375367933892</v>
      </c>
      <c r="N16" s="91">
        <f>N15-'7. Rentabilidad inversión'!F23</f>
        <v>-4213.1901826115709</v>
      </c>
      <c r="O16" s="91">
        <f>O15-'7. Rentabilidad inversión'!G23</f>
        <v>-631.5739324297524</v>
      </c>
      <c r="P16" s="91"/>
      <c r="Q16" s="91"/>
      <c r="R16" s="91"/>
      <c r="S16" s="91">
        <f>S15-'7. Rentabilidad inversión'!I23</f>
        <v>-1846.8147968264466</v>
      </c>
      <c r="T16" s="91">
        <f>T15-'7. Rentabilidad inversión'!J23</f>
        <v>729.62541335537071</v>
      </c>
      <c r="U16" s="91">
        <f>U15-'7. Rentabilidad inversión'!K23</f>
        <v>6654.1549835371952</v>
      </c>
      <c r="V16" s="91">
        <f>V15-'7. Rentabilidad inversión'!L23</f>
        <v>17161.784393719012</v>
      </c>
      <c r="W16" s="91">
        <f>W15-'7. Rentabilidad inversión'!M23</f>
        <v>31085.46267593389</v>
      </c>
      <c r="X16" s="91">
        <f>W16+X14-'7. Rentabilidad inversión'!N23</f>
        <v>45197.796718148769</v>
      </c>
      <c r="Y16" s="91">
        <f>X16+Y14-'7. Rentabilidad inversión'!O23</f>
        <v>62470.941300363651</v>
      </c>
      <c r="Z16" s="91">
        <f>Y16+Z14-'7. Rentabilidad inversión'!P23</f>
        <v>83932.701642578526</v>
      </c>
      <c r="AA16" s="91">
        <f>Z16+AA14-'7. Rentabilidad inversión'!Q23</f>
        <v>109144.3048467934</v>
      </c>
      <c r="AB16" s="91">
        <f>AA16+AB14-'7. Rentabilidad inversión'!R23</f>
        <v>137656.6693030083</v>
      </c>
      <c r="AC16" s="91">
        <f>AB16+AC14-'7. Rentabilidad inversión'!S23</f>
        <v>168962.40492322319</v>
      </c>
      <c r="AD16" s="91">
        <f>AC16+AD14-'7. Rentabilidad inversión'!T23</f>
        <v>204087.07701543809</v>
      </c>
      <c r="AE16" s="13"/>
      <c r="AF16" s="13"/>
      <c r="AG16" s="13"/>
      <c r="AH16" s="91">
        <f>AD16+AH14</f>
        <v>221144.8016256199</v>
      </c>
      <c r="AI16" s="91">
        <f>AH16+AI14-'7. Rentabilidad inversión'!Y23</f>
        <v>240692.50790719016</v>
      </c>
      <c r="AJ16" s="91">
        <f>AI16+AJ14-'7. Rentabilidad inversión'!Z23</f>
        <v>265362.09228876041</v>
      </c>
      <c r="AK16" s="91">
        <f>AJ16+AK14-'7. Rentabilidad inversión'!AA23</f>
        <v>296533.11208633066</v>
      </c>
      <c r="AL16" s="91">
        <f>AK16+AL14-'7. Rentabilidad inversión'!AB23</f>
        <v>334219.52353190089</v>
      </c>
      <c r="AM16" s="91">
        <f>AL16+AM14-'7. Rentabilidad inversión'!AC23</f>
        <v>377855.04239347117</v>
      </c>
      <c r="AN16" s="91">
        <f>AM16+AN14-'7. Rentabilidad inversión'!AD23</f>
        <v>426593.2240950414</v>
      </c>
      <c r="AO16" s="91">
        <f>AN16+AO14-'7. Rentabilidad inversión'!AE23</f>
        <v>481842.57647261163</v>
      </c>
      <c r="AP16" s="91">
        <f>AO16+AP14-'7. Rentabilidad inversión'!AF23</f>
        <v>543781.41478618188</v>
      </c>
      <c r="AQ16" s="91">
        <f>AP16+AQ14-'7. Rentabilidad inversión'!AG23</f>
        <v>611573.9549677521</v>
      </c>
      <c r="AR16" s="91">
        <f>AQ16+AR14-'7. Rentabilidad inversión'!AH23</f>
        <v>621935.21708659502</v>
      </c>
      <c r="AS16" s="91">
        <f>AR16+AS14-'7. Rentabilidad inversión'!AI23</f>
        <v>713370.07388877682</v>
      </c>
      <c r="AT16" s="13"/>
      <c r="AU16" s="14"/>
    </row>
    <row r="17" spans="1:47" ht="15" customHeight="1" x14ac:dyDescent="0.25">
      <c r="A17" s="20"/>
      <c r="B17" s="13"/>
      <c r="C17" s="18"/>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91"/>
      <c r="AD17" s="91"/>
      <c r="AE17" s="13"/>
      <c r="AF17" s="13"/>
      <c r="AG17" s="13"/>
      <c r="AH17" s="13"/>
      <c r="AI17" s="13"/>
      <c r="AJ17" s="13"/>
      <c r="AK17" s="13"/>
      <c r="AL17" s="13"/>
      <c r="AM17" s="13"/>
      <c r="AN17" s="13"/>
      <c r="AO17" s="13"/>
      <c r="AP17" s="13"/>
      <c r="AQ17" s="13"/>
      <c r="AR17" s="13"/>
      <c r="AS17" s="13"/>
      <c r="AT17" s="13"/>
      <c r="AU17" s="14"/>
    </row>
    <row r="18" spans="1:47" ht="15" customHeight="1" x14ac:dyDescent="0.25">
      <c r="A18" s="145"/>
      <c r="B18" s="168" t="s">
        <v>164</v>
      </c>
      <c r="C18" s="169">
        <v>-0.1</v>
      </c>
      <c r="D18" s="24"/>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4"/>
    </row>
    <row r="19" spans="1:47" ht="14.1" customHeight="1" x14ac:dyDescent="0.25">
      <c r="A19" s="15"/>
      <c r="B19" s="26"/>
      <c r="C19" s="26"/>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91"/>
      <c r="AD19" s="91"/>
      <c r="AE19" s="13"/>
      <c r="AF19" s="13"/>
      <c r="AG19" s="13"/>
      <c r="AH19" s="13"/>
      <c r="AI19" s="13"/>
      <c r="AJ19" s="13"/>
      <c r="AK19" s="13"/>
      <c r="AL19" s="13"/>
      <c r="AM19" s="13"/>
      <c r="AN19" s="13"/>
      <c r="AO19" s="13"/>
      <c r="AP19" s="13"/>
      <c r="AQ19" s="13"/>
      <c r="AR19" s="13"/>
      <c r="AS19" s="13"/>
      <c r="AT19" s="13"/>
      <c r="AU19" s="14"/>
    </row>
    <row r="20" spans="1:47" ht="13.5" customHeight="1" x14ac:dyDescent="0.25">
      <c r="A20" s="20"/>
      <c r="B20" s="79" t="s">
        <v>160</v>
      </c>
      <c r="C20" s="167"/>
      <c r="D20" s="167"/>
      <c r="E20" s="167"/>
      <c r="F20" s="167"/>
      <c r="G20" s="167"/>
      <c r="H20" s="167"/>
      <c r="I20" s="167"/>
      <c r="J20" s="167"/>
      <c r="K20" s="167"/>
      <c r="L20" s="90">
        <f>'5. PyG'!K55*(1+(-$C$18))</f>
        <v>-4230.9378618181827</v>
      </c>
      <c r="M20" s="90">
        <f>'5. PyG'!L55*(1+(-$C$12))</f>
        <v>-1542.0611043966942</v>
      </c>
      <c r="N20" s="90">
        <f>'5. PyG'!M55*(1+$C$18)</f>
        <v>646.8114716033059</v>
      </c>
      <c r="O20" s="90">
        <f>'5. PyG'!N55*(1+$C$18)</f>
        <v>2930.4132956033059</v>
      </c>
      <c r="P20" s="90"/>
      <c r="Q20" s="90">
        <f>SUM(L20:O20)</f>
        <v>-2195.7741990082645</v>
      </c>
      <c r="R20" s="90"/>
      <c r="S20" s="90">
        <f>'5. PyG'!R55*(1+(-$C$18))</f>
        <v>-1485.2943898181818</v>
      </c>
      <c r="T20" s="90">
        <f>'5. PyG'!S55*(1+$C$18)</f>
        <v>2107.9965356033049</v>
      </c>
      <c r="U20" s="90">
        <f>'5. PyG'!T55*(1+$C$18)</f>
        <v>4847.3423756033098</v>
      </c>
      <c r="V20" s="90">
        <f>'5. PyG'!U55*(1+$C$18)</f>
        <v>8597.1513356033065</v>
      </c>
      <c r="W20" s="90">
        <f>'5. PyG'!V55*(1+$C$18)</f>
        <v>12225.668735603304</v>
      </c>
      <c r="X20" s="90">
        <f>'5. PyG'!W55*(1+$C$18)</f>
        <v>12391.317695603308</v>
      </c>
      <c r="Y20" s="90">
        <f>'5. PyG'!X55*(1+$C$18)</f>
        <v>15166.663535603311</v>
      </c>
      <c r="Z20" s="90">
        <f>'5. PyG'!Y55*(1+$C$18)</f>
        <v>18844.472495603306</v>
      </c>
      <c r="AA20" s="90">
        <f>'5. PyG'!Z55*(1+$C$18)</f>
        <v>22137.017447603303</v>
      </c>
      <c r="AB20" s="90">
        <f>'5. PyG'!AA55*(1+$C$18)</f>
        <v>25035.246839603304</v>
      </c>
      <c r="AC20" s="90">
        <f>'5. PyG'!AB55*(1+$C$18)</f>
        <v>27487.962983603309</v>
      </c>
      <c r="AD20" s="90">
        <f>'5. PyG'!AC55*(1+$C$18)</f>
        <v>30841.175495603307</v>
      </c>
      <c r="AE20" s="90"/>
      <c r="AF20" s="90">
        <f>SUM(S20:AD20)</f>
        <v>178196.72108581816</v>
      </c>
      <c r="AG20" s="90"/>
      <c r="AH20" s="90">
        <f>'5. PyG'!AG55*(1+$C$18)</f>
        <v>13956.320135603308</v>
      </c>
      <c r="AI20" s="90">
        <f>'5. PyG'!AH55*(1+$C$18)</f>
        <v>19429.734647603302</v>
      </c>
      <c r="AJ20" s="90">
        <f>'5. PyG'!AI55*(1+$C$18)</f>
        <v>24288.879287603308</v>
      </c>
      <c r="AK20" s="90">
        <f>'5. PyG'!AJ55*(1+$C$18)</f>
        <v>30238.179671603313</v>
      </c>
      <c r="AL20" s="90">
        <f>'5. PyG'!AK55*(1+$C$18)</f>
        <v>36121.130183603302</v>
      </c>
      <c r="AM20" s="90">
        <f>'5. PyG'!AL55*(1+$C$18)</f>
        <v>41664.638567603295</v>
      </c>
      <c r="AN20" s="90">
        <f>'5. PyG'!AM55*(1+$C$18)</f>
        <v>46523.783207603308</v>
      </c>
      <c r="AO20" s="90">
        <f>'5. PyG'!AN55*(1+$C$18)</f>
        <v>52473.08359160331</v>
      </c>
      <c r="AP20" s="90">
        <f>'5. PyG'!AO55*(1+$C$18)</f>
        <v>58494.383975603305</v>
      </c>
      <c r="AQ20" s="90">
        <f>'5. PyG'!AP55*(1+$C$18)</f>
        <v>63967.798487603293</v>
      </c>
      <c r="AR20" s="90">
        <f>'5. PyG'!AQ55*(1+$C$18)</f>
        <v>68790.943127603328</v>
      </c>
      <c r="AS20" s="90">
        <f>'5. PyG'!AR55*(1+$C$18)</f>
        <v>74810.337383603313</v>
      </c>
      <c r="AT20" s="90"/>
      <c r="AU20" s="140">
        <f>SUM(AH20:AS20)</f>
        <v>530759.21226723969</v>
      </c>
    </row>
    <row r="21" spans="1:47" ht="13.5" customHeight="1" x14ac:dyDescent="0.25">
      <c r="A21" s="20"/>
      <c r="B21" s="31" t="s">
        <v>161</v>
      </c>
      <c r="C21" s="38"/>
      <c r="D21" s="13"/>
      <c r="E21" s="13"/>
      <c r="F21" s="13"/>
      <c r="G21" s="13"/>
      <c r="H21" s="13"/>
      <c r="I21" s="13"/>
      <c r="J21" s="13"/>
      <c r="K21" s="13"/>
      <c r="L21" s="91">
        <f>L20</f>
        <v>-4230.9378618181827</v>
      </c>
      <c r="M21" s="91">
        <f>L21+M20</f>
        <v>-5772.9989662148764</v>
      </c>
      <c r="N21" s="91">
        <f>M21+N20</f>
        <v>-5126.1874946115704</v>
      </c>
      <c r="O21" s="91">
        <f>N21+O20</f>
        <v>-2195.7741990082645</v>
      </c>
      <c r="P21" s="13"/>
      <c r="Q21" s="91"/>
      <c r="R21" s="13"/>
      <c r="S21" s="91">
        <f>O21+S20</f>
        <v>-3681.0685888264461</v>
      </c>
      <c r="T21" s="91">
        <f t="shared" ref="T21:AD21" si="4">S21+T20</f>
        <v>-1573.0720532231412</v>
      </c>
      <c r="U21" s="91">
        <f t="shared" si="4"/>
        <v>3274.2703223801686</v>
      </c>
      <c r="V21" s="91">
        <f t="shared" si="4"/>
        <v>11871.421657983476</v>
      </c>
      <c r="W21" s="91">
        <f t="shared" si="4"/>
        <v>24097.090393586779</v>
      </c>
      <c r="X21" s="91">
        <f t="shared" si="4"/>
        <v>36488.408089190089</v>
      </c>
      <c r="Y21" s="91">
        <f t="shared" si="4"/>
        <v>51655.071624793403</v>
      </c>
      <c r="Z21" s="91">
        <f t="shared" si="4"/>
        <v>70499.544120396706</v>
      </c>
      <c r="AA21" s="91">
        <f t="shared" si="4"/>
        <v>92636.561568000005</v>
      </c>
      <c r="AB21" s="91">
        <f t="shared" si="4"/>
        <v>117671.80840760331</v>
      </c>
      <c r="AC21" s="91">
        <f t="shared" si="4"/>
        <v>145159.77139120662</v>
      </c>
      <c r="AD21" s="91">
        <f t="shared" si="4"/>
        <v>176000.94688680992</v>
      </c>
      <c r="AE21" s="13"/>
      <c r="AF21" s="13"/>
      <c r="AG21" s="13"/>
      <c r="AH21" s="91">
        <f>AD21+AH20</f>
        <v>189957.26702241323</v>
      </c>
      <c r="AI21" s="91">
        <f t="shared" ref="AI21:AS21" si="5">AH21+AI20</f>
        <v>209387.00167001653</v>
      </c>
      <c r="AJ21" s="91">
        <f t="shared" si="5"/>
        <v>233675.88095761984</v>
      </c>
      <c r="AK21" s="91">
        <f t="shared" si="5"/>
        <v>263914.06062922312</v>
      </c>
      <c r="AL21" s="91">
        <f t="shared" si="5"/>
        <v>300035.19081282645</v>
      </c>
      <c r="AM21" s="91">
        <f t="shared" si="5"/>
        <v>341699.82938042976</v>
      </c>
      <c r="AN21" s="91">
        <f t="shared" si="5"/>
        <v>388223.61258803308</v>
      </c>
      <c r="AO21" s="91">
        <f t="shared" si="5"/>
        <v>440696.6961796364</v>
      </c>
      <c r="AP21" s="91">
        <f t="shared" si="5"/>
        <v>499191.08015523973</v>
      </c>
      <c r="AQ21" s="91">
        <f t="shared" si="5"/>
        <v>563158.87864284299</v>
      </c>
      <c r="AR21" s="91">
        <f t="shared" si="5"/>
        <v>631949.82177044638</v>
      </c>
      <c r="AS21" s="91">
        <f t="shared" si="5"/>
        <v>706760.1591540497</v>
      </c>
      <c r="AT21" s="13"/>
      <c r="AU21" s="14"/>
    </row>
    <row r="22" spans="1:47" ht="13.5" customHeight="1" x14ac:dyDescent="0.25">
      <c r="A22" s="20"/>
      <c r="B22" s="40" t="s">
        <v>162</v>
      </c>
      <c r="C22" s="13"/>
      <c r="D22" s="13"/>
      <c r="E22" s="13"/>
      <c r="F22" s="13"/>
      <c r="G22" s="13"/>
      <c r="H22" s="13"/>
      <c r="I22" s="13"/>
      <c r="J22" s="13"/>
      <c r="K22" s="13"/>
      <c r="L22" s="91">
        <f>L21-'7. Rentabilidad inversión'!D37</f>
        <v>-4230.9378618181827</v>
      </c>
      <c r="M22" s="91">
        <f>M21-'7. Rentabilidad inversión'!E37</f>
        <v>-5772.9989662148764</v>
      </c>
      <c r="N22" s="91">
        <f>N21-'7. Rentabilidad inversión'!F37</f>
        <v>-5126.1874946115704</v>
      </c>
      <c r="O22" s="91">
        <f>O21-'7. Rentabilidad inversión'!G37</f>
        <v>-2195.7741990082645</v>
      </c>
      <c r="P22" s="91"/>
      <c r="Q22" s="91"/>
      <c r="R22" s="91"/>
      <c r="S22" s="91">
        <f>S21-'7. Rentabilidad inversión'!I37</f>
        <v>-3681.0685888264461</v>
      </c>
      <c r="T22" s="91">
        <f>T21-'7. Rentabilidad inversión'!J37</f>
        <v>-1573.0720532231412</v>
      </c>
      <c r="U22" s="91">
        <f>U21-'7. Rentabilidad inversión'!K37</f>
        <v>3274.2703223801686</v>
      </c>
      <c r="V22" s="91">
        <f>V21-'7. Rentabilidad inversión'!L37</f>
        <v>11871.421657983476</v>
      </c>
      <c r="W22" s="91">
        <f>W21-'7. Rentabilidad inversión'!M37</f>
        <v>23757.488484264464</v>
      </c>
      <c r="X22" s="91">
        <f>W22+X20-'7. Rentabilidad inversión'!N37</f>
        <v>35804.602910545458</v>
      </c>
      <c r="Y22" s="91">
        <f>X22+Y20-'7. Rentabilidad inversión'!O37</f>
        <v>50549.970236826455</v>
      </c>
      <c r="Z22" s="91">
        <f>Y22+Z20-'7. Rentabilidad inversión'!P37</f>
        <v>68870.985163107442</v>
      </c>
      <c r="AA22" s="91">
        <f>Z22+AA20-'7. Rentabilidad inversión'!Q37</f>
        <v>90393.085459388429</v>
      </c>
      <c r="AB22" s="91">
        <f>AA22+AB20-'7. Rentabilidad inversión'!R37</f>
        <v>114732.90877566942</v>
      </c>
      <c r="AC22" s="91">
        <f>AB22+AC20-'7. Rentabilidad inversión'!S37</f>
        <v>141457.31723195041</v>
      </c>
      <c r="AD22" s="91">
        <f>AC22+AD20-'7. Rentabilidad inversión'!T37</f>
        <v>171441.7934082314</v>
      </c>
      <c r="AE22" s="13"/>
      <c r="AF22" s="13"/>
      <c r="AG22" s="13"/>
      <c r="AH22" s="91">
        <f>AD22+AH20</f>
        <v>185398.11354383471</v>
      </c>
      <c r="AI22" s="91">
        <f>AH22+AI20-'7. Rentabilidad inversión'!Y37</f>
        <v>202307.99988547107</v>
      </c>
      <c r="AJ22" s="91">
        <f>AI22+AJ20-'7. Rentabilidad inversión'!Z37</f>
        <v>223586.78499110744</v>
      </c>
      <c r="AK22" s="91">
        <f>AJ22+AK20-'7. Rentabilidad inversión'!AA37</f>
        <v>250352.91144874381</v>
      </c>
      <c r="AL22" s="91">
        <f>AK22+AL20-'7. Rentabilidad inversión'!AB37</f>
        <v>282597.05969838018</v>
      </c>
      <c r="AM22" s="91">
        <f>AL22+AM20-'7. Rentabilidad inversión'!AC37</f>
        <v>319888.94130001654</v>
      </c>
      <c r="AN22" s="91">
        <f>AM22+AN20-'7. Rentabilidad inversión'!AD37</f>
        <v>361538.19250965293</v>
      </c>
      <c r="AO22" s="91">
        <f>AN22+AO20-'7. Rentabilidad inversión'!AE37</f>
        <v>408680.62622728932</v>
      </c>
      <c r="AP22" s="91">
        <f>AO22+AP20-'7. Rentabilidad inversión'!AF37</f>
        <v>461442.43160892569</v>
      </c>
      <c r="AQ22" s="91">
        <f>AP22+AQ20-'7. Rentabilidad inversión'!AG37</f>
        <v>519176.03531456209</v>
      </c>
      <c r="AR22" s="91">
        <f>AQ22+AR20-'7. Rentabilidad inversión'!AH37</f>
        <v>543737.04408656212</v>
      </c>
      <c r="AS22" s="91">
        <f>AR22+AS20-'7. Rentabilidad inversión'!AI37</f>
        <v>618547.38147016545</v>
      </c>
      <c r="AT22" s="13"/>
      <c r="AU22" s="14"/>
    </row>
    <row r="23" spans="1:47" ht="13.5" customHeight="1" x14ac:dyDescent="0.25">
      <c r="A23" s="20"/>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4"/>
    </row>
    <row r="24" spans="1:47" ht="13.5" customHeight="1" x14ac:dyDescent="0.25">
      <c r="A24" s="20"/>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4"/>
    </row>
    <row r="25" spans="1:47" ht="13.5" customHeight="1" x14ac:dyDescent="0.25">
      <c r="A25" s="20"/>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91"/>
      <c r="AE25" s="13"/>
      <c r="AF25" s="13"/>
      <c r="AG25" s="13"/>
      <c r="AH25" s="13"/>
      <c r="AI25" s="13"/>
      <c r="AJ25" s="13"/>
      <c r="AK25" s="13"/>
      <c r="AL25" s="13"/>
      <c r="AM25" s="13"/>
      <c r="AN25" s="13"/>
      <c r="AO25" s="13"/>
      <c r="AP25" s="13"/>
      <c r="AQ25" s="13"/>
      <c r="AR25" s="13"/>
      <c r="AS25" s="13"/>
      <c r="AT25" s="13"/>
      <c r="AU25" s="14"/>
    </row>
    <row r="26" spans="1:47" ht="13.5" customHeight="1" x14ac:dyDescent="0.25">
      <c r="A26" s="68"/>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115"/>
      <c r="AE26" s="72"/>
      <c r="AF26" s="72"/>
      <c r="AG26" s="72"/>
      <c r="AH26" s="72"/>
      <c r="AI26" s="72"/>
      <c r="AJ26" s="72"/>
      <c r="AK26" s="72"/>
      <c r="AL26" s="72"/>
      <c r="AM26" s="72"/>
      <c r="AN26" s="72"/>
      <c r="AO26" s="72"/>
      <c r="AP26" s="72"/>
      <c r="AQ26" s="72"/>
      <c r="AR26" s="72"/>
      <c r="AS26" s="72"/>
      <c r="AT26" s="72"/>
      <c r="AU26" s="73"/>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Resumen de exportación</vt:lpstr>
      <vt:lpstr>1. Previsiones</vt:lpstr>
      <vt:lpstr>2. KPI - Ventas</vt:lpstr>
      <vt:lpstr>3. Estructura de costes</vt:lpstr>
      <vt:lpstr>4. Recursos humanos</vt:lpstr>
      <vt:lpstr>5. PyG</vt:lpstr>
      <vt:lpstr>6. Flujos de caja</vt:lpstr>
      <vt:lpstr>7. Rentabilidad inversión</vt:lpstr>
      <vt:lpstr>8. Flujos de efectivo</vt:lpstr>
      <vt:lpstr>9. Porcentajes de la SC</vt:lpstr>
      <vt:lpstr>10. Costes</vt:lpstr>
      <vt:lpstr>11. Web Corporativa</vt:lpstr>
      <vt:lpstr>12. E-commerce</vt:lpstr>
      <vt:lpstr>13. AidenPay</vt:lpstr>
      <vt:lpstr>14. Social Packs</vt:lpstr>
      <vt:lpstr>15. Gráficos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jessica quezada</cp:lastModifiedBy>
  <dcterms:modified xsi:type="dcterms:W3CDTF">2023-04-19T10:17:13Z</dcterms:modified>
</cp:coreProperties>
</file>